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корректировка" sheetId="1" r:id="rId1"/>
  </sheets>
  <definedNames/>
  <calcPr fullCalcOnLoad="1"/>
</workbook>
</file>

<file path=xl/sharedStrings.xml><?xml version="1.0" encoding="utf-8"?>
<sst xmlns="http://schemas.openxmlformats.org/spreadsheetml/2006/main" count="174" uniqueCount="170">
  <si>
    <t>№</t>
  </si>
  <si>
    <t>Наименование показателя</t>
  </si>
  <si>
    <t>1</t>
  </si>
  <si>
    <t>прочие</t>
  </si>
  <si>
    <t>План по утвержденному тарифу 2010 г.</t>
  </si>
  <si>
    <t>индекс</t>
  </si>
  <si>
    <t xml:space="preserve"> Комитет на 01.07.2012</t>
  </si>
  <si>
    <t xml:space="preserve"> Комитет на 01.09.2012</t>
  </si>
  <si>
    <t xml:space="preserve"> Комитет на 01.01.2012</t>
  </si>
  <si>
    <t>Индекс</t>
  </si>
  <si>
    <t>Факт 2010 г.</t>
  </si>
  <si>
    <t>во</t>
  </si>
  <si>
    <t>оч</t>
  </si>
  <si>
    <t>ВО</t>
  </si>
  <si>
    <t>ОЧ</t>
  </si>
  <si>
    <t>Принято Комитетом на 2013 год</t>
  </si>
  <si>
    <t>Примечание</t>
  </si>
  <si>
    <t>Отклонение</t>
  </si>
  <si>
    <t>тыс.руб.</t>
  </si>
  <si>
    <t>ЭКСПЕРТЫ:</t>
  </si>
  <si>
    <t>2.1.</t>
  </si>
  <si>
    <t>Производственные расходы</t>
  </si>
  <si>
    <t>2.1.1.</t>
  </si>
  <si>
    <t>Сырье и материалы</t>
  </si>
  <si>
    <t>2.1.2.</t>
  </si>
  <si>
    <t>Услуги сторонних организаций</t>
  </si>
  <si>
    <t>2.1.3.</t>
  </si>
  <si>
    <t>Расходы на оплату труда производственного персонала</t>
  </si>
  <si>
    <t>2.1.4.</t>
  </si>
  <si>
    <t>Фонд оплаты труда</t>
  </si>
  <si>
    <t>Отчисления на социальные нужды</t>
  </si>
  <si>
    <t>Проценты по кредиту</t>
  </si>
  <si>
    <t>2.1.5.</t>
  </si>
  <si>
    <t>2.1.6.</t>
  </si>
  <si>
    <t>Расходы на энергетические ресурсы и холодную воду</t>
  </si>
  <si>
    <t>2.1.4.1.</t>
  </si>
  <si>
    <t>2.1.4.2.</t>
  </si>
  <si>
    <t>2.1.7.</t>
  </si>
  <si>
    <t>2.2.</t>
  </si>
  <si>
    <t>Ремонт основных фондов</t>
  </si>
  <si>
    <t>2.2.1.</t>
  </si>
  <si>
    <t>Текущий ремонт</t>
  </si>
  <si>
    <t>2.2.2.</t>
  </si>
  <si>
    <t>Капитальный ремонт</t>
  </si>
  <si>
    <t>2.2.3.</t>
  </si>
  <si>
    <t>2.2.3.1</t>
  </si>
  <si>
    <t>2.2.3.2.</t>
  </si>
  <si>
    <t>2.3.</t>
  </si>
  <si>
    <t>Административные расходы</t>
  </si>
  <si>
    <t>2.3.1.</t>
  </si>
  <si>
    <t>Расходы на оплату услуг сторонних организаций</t>
  </si>
  <si>
    <t>2.3.2.</t>
  </si>
  <si>
    <t>Расходы на услуги связи</t>
  </si>
  <si>
    <t>2.3.3.</t>
  </si>
  <si>
    <t>Расходы на охрану</t>
  </si>
  <si>
    <t>2.3.4.</t>
  </si>
  <si>
    <t>Расходы на оплату юридических услуг</t>
  </si>
  <si>
    <t>2.3.5.</t>
  </si>
  <si>
    <t>Расходы на оплату информационных услуг</t>
  </si>
  <si>
    <t>Расходы на оплату аудиторских услуг</t>
  </si>
  <si>
    <t>Расходы на оплату консультационных услуг</t>
  </si>
  <si>
    <t>Расходы на оплату управленческих услуг</t>
  </si>
  <si>
    <t>2.3.6.</t>
  </si>
  <si>
    <t>2.3.7.</t>
  </si>
  <si>
    <t>2.3.1.1.</t>
  </si>
  <si>
    <t>2.3.1.2.</t>
  </si>
  <si>
    <t>2.3.1.3.</t>
  </si>
  <si>
    <t>2.3.1.4.</t>
  </si>
  <si>
    <t>2.3.1.5.</t>
  </si>
  <si>
    <t>2.3.1.6.</t>
  </si>
  <si>
    <t>2.3.1.7.</t>
  </si>
  <si>
    <t>Расходы на оплату АУП</t>
  </si>
  <si>
    <t>2.3.2.1.</t>
  </si>
  <si>
    <t>2.3.2.2.</t>
  </si>
  <si>
    <t>Расходы на аренду</t>
  </si>
  <si>
    <t>Расходы на командировку</t>
  </si>
  <si>
    <t>Расходы на обучение</t>
  </si>
  <si>
    <t>Расходы на страхование</t>
  </si>
  <si>
    <t>Прочие административные расходы</t>
  </si>
  <si>
    <t>2.4.</t>
  </si>
  <si>
    <t>Сбытовые расходы</t>
  </si>
  <si>
    <t>2.5.</t>
  </si>
  <si>
    <t>2.6.</t>
  </si>
  <si>
    <t>Амортизационные отчисления</t>
  </si>
  <si>
    <t>Расходы на аренду основных средств</t>
  </si>
  <si>
    <t>2.7.</t>
  </si>
  <si>
    <t>Налоги и сборы</t>
  </si>
  <si>
    <t>2.7.1.</t>
  </si>
  <si>
    <t>Налог на имущество</t>
  </si>
  <si>
    <t>2.7.2.</t>
  </si>
  <si>
    <t>Транспортный налог</t>
  </si>
  <si>
    <t>2.7.3.</t>
  </si>
  <si>
    <t>Налог на прибыль</t>
  </si>
  <si>
    <t>2.7.4.</t>
  </si>
  <si>
    <t>Земельный налог</t>
  </si>
  <si>
    <t>2.7.5.</t>
  </si>
  <si>
    <t>Водный налог</t>
  </si>
  <si>
    <t>2.7.6.</t>
  </si>
  <si>
    <t>Плата за негативное воздействие на окружающую среду</t>
  </si>
  <si>
    <t>2.8.</t>
  </si>
  <si>
    <t>Прибыль</t>
  </si>
  <si>
    <t>2.8.1.</t>
  </si>
  <si>
    <t>2.8.2.</t>
  </si>
  <si>
    <t>Прибыль на капитальные вложения</t>
  </si>
  <si>
    <t>Прибыль на социальные нужды</t>
  </si>
  <si>
    <t>Прибыль на производственное развитие</t>
  </si>
  <si>
    <t>2.8.2.1.</t>
  </si>
  <si>
    <t>2.8.2.2.</t>
  </si>
  <si>
    <t>Уплата процентов по кредитам</t>
  </si>
  <si>
    <t>2.1.2.1.</t>
  </si>
  <si>
    <t>Расходы на электроэнергию</t>
  </si>
  <si>
    <t>2.1.2.2.</t>
  </si>
  <si>
    <t>Расходы на иные энергетические ресурсы</t>
  </si>
  <si>
    <t>2.1.2.3.</t>
  </si>
  <si>
    <t>Расходы на холодную воду</t>
  </si>
  <si>
    <t>3.1.</t>
  </si>
  <si>
    <t>Экономически обоснованные расходы</t>
  </si>
  <si>
    <t>2.9.</t>
  </si>
  <si>
    <t>2.9.1.</t>
  </si>
  <si>
    <t>2.9.2.</t>
  </si>
  <si>
    <t xml:space="preserve"> в том числе, расходы на оплату труда</t>
  </si>
  <si>
    <t>Экономически необоснованная прибыль</t>
  </si>
  <si>
    <t>Тариф без НДС</t>
  </si>
  <si>
    <t>3.2.</t>
  </si>
  <si>
    <t>Тариф с НДС</t>
  </si>
  <si>
    <t>1.1.</t>
  </si>
  <si>
    <t>в том числе, по группе "Население"</t>
  </si>
  <si>
    <t>В.В.Кичинеков</t>
  </si>
  <si>
    <t>Н.С.Булыгина</t>
  </si>
  <si>
    <t>А.А.Апасов</t>
  </si>
  <si>
    <t xml:space="preserve">                             Приложение №1</t>
  </si>
  <si>
    <t xml:space="preserve">                             к Экспертному заключению </t>
  </si>
  <si>
    <t xml:space="preserve">                             Комитета по тарифам Республики Алтай</t>
  </si>
  <si>
    <t>3.3.</t>
  </si>
  <si>
    <t>Рост тарифа, %</t>
  </si>
  <si>
    <t>Выпадающие расходы (доходы) за базовый период</t>
  </si>
  <si>
    <t>Отпущено воды  всего:</t>
  </si>
  <si>
    <t>1.2.</t>
  </si>
  <si>
    <t>в том числе, по группе "Бюджетные организации"</t>
  </si>
  <si>
    <t>1.3.</t>
  </si>
  <si>
    <t>расходы на собственные нужды</t>
  </si>
  <si>
    <t>Предложение организации на 2013 год</t>
  </si>
  <si>
    <t>Предложение ОКК на 2014г.</t>
  </si>
  <si>
    <t>Предложение на 01.01.2014г.</t>
  </si>
  <si>
    <t>Предложение на 01.07.2014г.</t>
  </si>
  <si>
    <t>Принято Комитетом на 2014 год</t>
  </si>
  <si>
    <t>Признано Комитетом на 01.01.2014г.</t>
  </si>
  <si>
    <t>Признано Комитетом на 01.07.2014г.</t>
  </si>
  <si>
    <t>1.4.</t>
  </si>
  <si>
    <t>2.</t>
  </si>
  <si>
    <t xml:space="preserve"> Необходимая валовая выручка</t>
  </si>
  <si>
    <t xml:space="preserve">  Расчеты к экспертному заключению Комитета по тарифам Республики Алтай на услуги холодного водоснабжения МАУ "Телесеть" г.Горно-Алтайск, на 2014 год </t>
  </si>
  <si>
    <t>Поднято воды</t>
  </si>
  <si>
    <t>Поднято в сеть</t>
  </si>
  <si>
    <t>Потери</t>
  </si>
  <si>
    <t>заработная плата цехового персонала</t>
  </si>
  <si>
    <t>охрана труда</t>
  </si>
  <si>
    <t>иные цеховые и непроименнованные</t>
  </si>
  <si>
    <t>транспортные и текущий ремонт</t>
  </si>
  <si>
    <t>отчисления на соц. Нужды</t>
  </si>
  <si>
    <t>Расходы на общепроизводственные расходы</t>
  </si>
  <si>
    <t>Прочие расходы на общепроизводственные расходы</t>
  </si>
  <si>
    <t>цеховые расходы</t>
  </si>
  <si>
    <t>расчет водного налога</t>
  </si>
  <si>
    <t>расходы на безвозмездное оказание услуг пенсионерам при проведении водопровода</t>
  </si>
  <si>
    <t xml:space="preserve"> отчисления 30,2%</t>
  </si>
  <si>
    <t>с учетом роста с 01.07.2014г.  107,2%</t>
  </si>
  <si>
    <t>с учетом роста с 01.07.2014г.  105,3%</t>
  </si>
  <si>
    <t>18% доля в общем объеме. С учетом роста с 01.07.2014г.  105,3%</t>
  </si>
  <si>
    <t>сметы расходов, дефектные ведомости (167,28 тыс.руб. отнесены на 2015г.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</si>
</sst>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%"/>
    <numFmt numFmtId="173" formatCode="#,##0.000"/>
    <numFmt numFmtId="174" formatCode="0.00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00000"/>
    <numFmt numFmtId="181" formatCode="0.000000000"/>
  </numFmts>
  <fonts count="42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54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49" fontId="3" fillId="33" borderId="10" xfId="54" applyNumberFormat="1" applyFont="1" applyFill="1" applyBorder="1" applyAlignment="1" applyProtection="1">
      <alignment horizontal="center" vertical="center" wrapText="1"/>
      <protection/>
    </xf>
    <xf numFmtId="0" fontId="2" fillId="33" borderId="10" xfId="54" applyFont="1" applyFill="1" applyBorder="1" applyAlignment="1" applyProtection="1">
      <alignment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3" fillId="33" borderId="10" xfId="54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2" fontId="3" fillId="33" borderId="0" xfId="53" applyNumberFormat="1" applyFont="1" applyFill="1" applyBorder="1" applyAlignment="1" applyProtection="1">
      <alignment horizontal="center" vertical="center" wrapText="1"/>
      <protection/>
    </xf>
    <xf numFmtId="2" fontId="3" fillId="33" borderId="10" xfId="53" applyNumberFormat="1" applyFont="1" applyFill="1" applyBorder="1" applyAlignment="1" applyProtection="1">
      <alignment horizontal="center" vertical="center" wrapText="1"/>
      <protection/>
    </xf>
    <xf numFmtId="4" fontId="3" fillId="33" borderId="10" xfId="54" applyNumberFormat="1" applyFont="1" applyFill="1" applyBorder="1" applyAlignment="1" applyProtection="1">
      <alignment horizontal="center" vertical="center" wrapText="1"/>
      <protection locked="0"/>
    </xf>
    <xf numFmtId="174" fontId="3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49" fontId="3" fillId="34" borderId="10" xfId="54" applyNumberFormat="1" applyFont="1" applyFill="1" applyBorder="1" applyAlignment="1" applyProtection="1">
      <alignment horizontal="center" vertical="center" wrapText="1"/>
      <protection/>
    </xf>
    <xf numFmtId="0" fontId="3" fillId="34" borderId="10" xfId="54" applyFont="1" applyFill="1" applyBorder="1" applyAlignment="1" applyProtection="1">
      <alignment vertical="center" wrapText="1"/>
      <protection/>
    </xf>
    <xf numFmtId="0" fontId="4" fillId="33" borderId="10" xfId="54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49" fontId="3" fillId="35" borderId="10" xfId="54" applyNumberFormat="1" applyFont="1" applyFill="1" applyBorder="1" applyAlignment="1" applyProtection="1">
      <alignment horizontal="center" vertical="center" wrapText="1"/>
      <protection/>
    </xf>
    <xf numFmtId="0" fontId="3" fillId="35" borderId="10" xfId="54" applyFont="1" applyFill="1" applyBorder="1" applyAlignment="1" applyProtection="1">
      <alignment vertical="center" wrapText="1"/>
      <protection/>
    </xf>
    <xf numFmtId="0" fontId="5" fillId="35" borderId="10" xfId="54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4" fontId="3" fillId="35" borderId="10" xfId="54" applyNumberFormat="1" applyFont="1" applyFill="1" applyBorder="1" applyAlignment="1" applyProtection="1">
      <alignment horizontal="center" vertical="center" wrapText="1"/>
      <protection/>
    </xf>
    <xf numFmtId="2" fontId="3" fillId="35" borderId="10" xfId="53" applyNumberFormat="1" applyFont="1" applyFill="1" applyBorder="1" applyAlignment="1" applyProtection="1">
      <alignment horizontal="center" vertical="center" wrapText="1"/>
      <protection/>
    </xf>
    <xf numFmtId="175" fontId="3" fillId="35" borderId="10" xfId="53" applyNumberFormat="1" applyFont="1" applyFill="1" applyBorder="1" applyAlignment="1" applyProtection="1">
      <alignment horizontal="center" vertical="center" wrapText="1"/>
      <protection/>
    </xf>
    <xf numFmtId="2" fontId="3" fillId="35" borderId="10" xfId="0" applyNumberFormat="1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49" fontId="3" fillId="36" borderId="10" xfId="54" applyNumberFormat="1" applyFont="1" applyFill="1" applyBorder="1" applyAlignment="1" applyProtection="1">
      <alignment horizontal="center" vertical="center" wrapText="1"/>
      <protection/>
    </xf>
    <xf numFmtId="0" fontId="3" fillId="36" borderId="10" xfId="54" applyFont="1" applyFill="1" applyBorder="1" applyAlignment="1" applyProtection="1">
      <alignment vertical="center" wrapText="1"/>
      <protection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" fontId="3" fillId="36" borderId="10" xfId="54" applyNumberFormat="1" applyFont="1" applyFill="1" applyBorder="1" applyAlignment="1" applyProtection="1">
      <alignment horizontal="center" vertical="center" wrapText="1"/>
      <protection locked="0"/>
    </xf>
    <xf numFmtId="174" fontId="3" fillId="36" borderId="10" xfId="54" applyNumberFormat="1" applyFont="1" applyFill="1" applyBorder="1" applyAlignment="1" applyProtection="1">
      <alignment horizontal="center" vertical="center" wrapText="1"/>
      <protection locked="0"/>
    </xf>
    <xf numFmtId="2" fontId="3" fillId="36" borderId="10" xfId="53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49" fontId="3" fillId="37" borderId="10" xfId="54" applyNumberFormat="1" applyFont="1" applyFill="1" applyBorder="1" applyAlignment="1" applyProtection="1">
      <alignment horizontal="center" vertical="center" wrapText="1"/>
      <protection/>
    </xf>
    <xf numFmtId="0" fontId="2" fillId="37" borderId="10" xfId="54" applyFont="1" applyFill="1" applyBorder="1" applyAlignment="1" applyProtection="1">
      <alignment vertical="center" wrapText="1"/>
      <protection/>
    </xf>
    <xf numFmtId="4" fontId="3" fillId="37" borderId="10" xfId="54" applyNumberFormat="1" applyFont="1" applyFill="1" applyBorder="1" applyAlignment="1" applyProtection="1">
      <alignment horizontal="center" vertical="center" wrapText="1"/>
      <protection locked="0"/>
    </xf>
    <xf numFmtId="174" fontId="3" fillId="37" borderId="10" xfId="54" applyNumberFormat="1" applyFont="1" applyFill="1" applyBorder="1" applyAlignment="1" applyProtection="1">
      <alignment horizontal="center" vertical="center" wrapText="1"/>
      <protection locked="0"/>
    </xf>
    <xf numFmtId="2" fontId="3" fillId="37" borderId="10" xfId="53" applyNumberFormat="1" applyFont="1" applyFill="1" applyBorder="1" applyAlignment="1" applyProtection="1">
      <alignment horizontal="center" vertical="center" wrapText="1"/>
      <protection/>
    </xf>
    <xf numFmtId="174" fontId="3" fillId="37" borderId="10" xfId="0" applyNumberFormat="1" applyFont="1" applyFill="1" applyBorder="1" applyAlignment="1">
      <alignment horizontal="center" vertical="center"/>
    </xf>
    <xf numFmtId="49" fontId="7" fillId="37" borderId="10" xfId="54" applyNumberFormat="1" applyFont="1" applyFill="1" applyBorder="1" applyAlignment="1" applyProtection="1">
      <alignment horizontal="center" vertical="center" wrapText="1"/>
      <protection/>
    </xf>
    <xf numFmtId="0" fontId="6" fillId="37" borderId="10" xfId="54" applyFont="1" applyFill="1" applyBorder="1" applyAlignment="1" applyProtection="1">
      <alignment vertical="center" wrapText="1"/>
      <protection/>
    </xf>
    <xf numFmtId="2" fontId="3" fillId="37" borderId="10" xfId="54" applyNumberFormat="1" applyFont="1" applyFill="1" applyBorder="1" applyAlignment="1" applyProtection="1">
      <alignment horizontal="center" vertical="center" wrapText="1"/>
      <protection locked="0"/>
    </xf>
    <xf numFmtId="2" fontId="3" fillId="37" borderId="10" xfId="0" applyNumberFormat="1" applyFont="1" applyFill="1" applyBorder="1" applyAlignment="1">
      <alignment horizontal="center" vertical="center"/>
    </xf>
    <xf numFmtId="49" fontId="7" fillId="37" borderId="10" xfId="54" applyNumberFormat="1" applyFont="1" applyFill="1" applyBorder="1" applyAlignment="1" applyProtection="1">
      <alignment horizontal="right" vertical="center" wrapText="1"/>
      <protection/>
    </xf>
    <xf numFmtId="49" fontId="3" fillId="38" borderId="10" xfId="54" applyNumberFormat="1" applyFont="1" applyFill="1" applyBorder="1" applyAlignment="1" applyProtection="1">
      <alignment horizontal="center" vertical="center" wrapText="1"/>
      <protection/>
    </xf>
    <xf numFmtId="0" fontId="3" fillId="38" borderId="10" xfId="54" applyFont="1" applyFill="1" applyBorder="1" applyAlignment="1" applyProtection="1">
      <alignment vertical="center" wrapText="1"/>
      <protection/>
    </xf>
    <xf numFmtId="0" fontId="5" fillId="38" borderId="10" xfId="54" applyFont="1" applyFill="1" applyBorder="1" applyAlignment="1" applyProtection="1">
      <alignment vertical="center" wrapText="1"/>
      <protection/>
    </xf>
    <xf numFmtId="0" fontId="3" fillId="38" borderId="1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3" fillId="35" borderId="10" xfId="53" applyNumberFormat="1" applyFont="1" applyFill="1" applyBorder="1" applyAlignment="1" applyProtection="1">
      <alignment horizontal="center" vertical="center" wrapText="1"/>
      <protection/>
    </xf>
    <xf numFmtId="4" fontId="3" fillId="33" borderId="10" xfId="54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3" fillId="33" borderId="0" xfId="54" applyNumberFormat="1" applyFont="1" applyFill="1" applyBorder="1" applyAlignment="1" applyProtection="1">
      <alignment horizontal="center" vertical="center" wrapText="1"/>
      <protection/>
    </xf>
    <xf numFmtId="0" fontId="3" fillId="33" borderId="0" xfId="53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0" fontId="3" fillId="39" borderId="19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49" fontId="3" fillId="33" borderId="0" xfId="52" applyNumberFormat="1" applyFont="1" applyFill="1" applyBorder="1" applyAlignment="1" applyProtection="1">
      <alignment horizontal="left" vertical="center" wrapText="1"/>
      <protection/>
    </xf>
    <xf numFmtId="49" fontId="3" fillId="39" borderId="10" xfId="53" applyNumberFormat="1" applyFont="1" applyFill="1" applyBorder="1" applyAlignment="1" applyProtection="1">
      <alignment horizontal="center" vertical="center" wrapText="1"/>
      <protection/>
    </xf>
    <xf numFmtId="172" fontId="3" fillId="39" borderId="10" xfId="53" applyNumberFormat="1" applyFont="1" applyFill="1" applyBorder="1" applyAlignment="1" applyProtection="1">
      <alignment horizontal="center" vertical="center" wrapText="1"/>
      <protection/>
    </xf>
    <xf numFmtId="0" fontId="2" fillId="39" borderId="10" xfId="54" applyFont="1" applyFill="1" applyBorder="1" applyAlignment="1" applyProtection="1">
      <alignment horizontal="right" vertical="center" wrapText="1"/>
      <protection/>
    </xf>
    <xf numFmtId="0" fontId="3" fillId="39" borderId="10" xfId="0" applyFont="1" applyFill="1" applyBorder="1" applyAlignment="1" applyProtection="1">
      <alignment horizontal="center" vertical="center" wrapText="1"/>
      <protection/>
    </xf>
    <xf numFmtId="0" fontId="3" fillId="39" borderId="10" xfId="0" applyFont="1" applyFill="1" applyBorder="1" applyAlignment="1" applyProtection="1">
      <alignment horizontal="center" vertical="center" wrapText="1"/>
      <protection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5" fillId="34" borderId="10" xfId="54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5" fillId="36" borderId="10" xfId="54" applyFont="1" applyFill="1" applyBorder="1" applyAlignment="1" applyProtection="1">
      <alignment vertical="center" wrapText="1"/>
      <protection/>
    </xf>
    <xf numFmtId="0" fontId="4" fillId="37" borderId="10" xfId="54" applyFont="1" applyFill="1" applyBorder="1" applyAlignment="1" applyProtection="1">
      <alignment vertical="center" wrapText="1"/>
      <protection/>
    </xf>
    <xf numFmtId="0" fontId="2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175" fontId="3" fillId="37" borderId="10" xfId="53" applyNumberFormat="1" applyFont="1" applyFill="1" applyBorder="1" applyAlignment="1" applyProtection="1">
      <alignment horizontal="center" vertical="center" wrapText="1"/>
      <protection/>
    </xf>
    <xf numFmtId="2" fontId="2" fillId="37" borderId="10" xfId="0" applyNumberFormat="1" applyFont="1" applyFill="1" applyBorder="1" applyAlignment="1">
      <alignment horizontal="center" vertical="center"/>
    </xf>
    <xf numFmtId="175" fontId="3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6" borderId="10" xfId="54" applyFont="1" applyFill="1" applyBorder="1" applyAlignment="1" applyProtection="1">
      <alignment vertical="center" wrapText="1"/>
      <protection/>
    </xf>
    <xf numFmtId="49" fontId="7" fillId="33" borderId="10" xfId="54" applyNumberFormat="1" applyFont="1" applyFill="1" applyBorder="1" applyAlignment="1" applyProtection="1">
      <alignment horizontal="right" vertical="center" wrapText="1"/>
      <protection/>
    </xf>
    <xf numFmtId="0" fontId="6" fillId="33" borderId="10" xfId="54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175" fontId="3" fillId="36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__________ __ ________ _______ 3" xfId="52"/>
    <cellStyle name="Обычный_Kom kompleks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4"/>
  <sheetViews>
    <sheetView tabSelected="1" zoomScalePageLayoutView="0" workbookViewId="0" topLeftCell="A7">
      <pane ySplit="6" topLeftCell="A13" activePane="bottomLeft" state="frozen"/>
      <selection pane="topLeft" activeCell="A7" sqref="A7"/>
      <selection pane="bottomLeft" activeCell="S100" sqref="S100"/>
    </sheetView>
  </sheetViews>
  <sheetFormatPr defaultColWidth="9.00390625" defaultRowHeight="12.75"/>
  <cols>
    <col min="1" max="1" width="8.125" style="1" customWidth="1"/>
    <col min="2" max="2" width="42.625" style="1" customWidth="1"/>
    <col min="3" max="3" width="0" style="1" hidden="1" customWidth="1"/>
    <col min="4" max="4" width="18.00390625" style="1" hidden="1" customWidth="1"/>
    <col min="5" max="5" width="0" style="1" hidden="1" customWidth="1"/>
    <col min="6" max="7" width="9.375" style="1" hidden="1" customWidth="1"/>
    <col min="8" max="8" width="11.75390625" style="1" customWidth="1"/>
    <col min="9" max="9" width="12.125" style="1" hidden="1" customWidth="1"/>
    <col min="10" max="10" width="9.125" style="1" hidden="1" customWidth="1"/>
    <col min="11" max="12" width="11.875" style="1" hidden="1" customWidth="1"/>
    <col min="13" max="14" width="9.375" style="1" hidden="1" customWidth="1"/>
    <col min="15" max="15" width="9.125" style="1" hidden="1" customWidth="1"/>
    <col min="16" max="16" width="13.25390625" style="1" customWidth="1"/>
    <col min="17" max="17" width="12.625" style="1" customWidth="1"/>
    <col min="18" max="18" width="11.75390625" style="1" customWidth="1"/>
    <col min="19" max="20" width="13.00390625" style="1" customWidth="1"/>
    <col min="21" max="21" width="12.75390625" style="1" customWidth="1"/>
    <col min="22" max="22" width="12.375" style="1" customWidth="1"/>
    <col min="23" max="23" width="14.00390625" style="1" hidden="1" customWidth="1"/>
    <col min="24" max="24" width="43.25390625" style="1" customWidth="1"/>
    <col min="25" max="16384" width="9.125" style="1" customWidth="1"/>
  </cols>
  <sheetData>
    <row r="1" spans="10:24" ht="12.75">
      <c r="J1" s="2"/>
      <c r="O1" s="2"/>
      <c r="V1" s="1" t="s">
        <v>130</v>
      </c>
      <c r="W1" s="2"/>
      <c r="X1" s="2"/>
    </row>
    <row r="2" spans="10:24" ht="12.75">
      <c r="J2" s="2"/>
      <c r="O2" s="2"/>
      <c r="V2" s="1" t="s">
        <v>131</v>
      </c>
      <c r="W2" s="2"/>
      <c r="X2" s="2"/>
    </row>
    <row r="3" spans="10:24" ht="12.75">
      <c r="J3" s="2"/>
      <c r="O3" s="2"/>
      <c r="V3" s="1" t="s">
        <v>132</v>
      </c>
      <c r="W3" s="2"/>
      <c r="X3" s="2"/>
    </row>
    <row r="4" spans="2:24" ht="12.75">
      <c r="B4" s="18"/>
      <c r="C4" s="18"/>
      <c r="D4" s="18"/>
      <c r="E4" s="18"/>
      <c r="F4" s="18"/>
      <c r="G4" s="18"/>
      <c r="H4" s="18"/>
      <c r="I4" s="18"/>
      <c r="J4" s="19"/>
      <c r="K4" s="18"/>
      <c r="L4" s="18"/>
      <c r="M4" s="18"/>
      <c r="N4" s="18"/>
      <c r="O4" s="19"/>
      <c r="P4" s="18"/>
      <c r="Q4" s="18"/>
      <c r="R4" s="18"/>
      <c r="S4" s="18"/>
      <c r="T4" s="18"/>
      <c r="U4" s="18"/>
      <c r="V4" s="18"/>
      <c r="W4" s="19"/>
      <c r="X4" s="2"/>
    </row>
    <row r="5" spans="1:24" ht="12.75" customHeight="1">
      <c r="A5" s="73" t="s">
        <v>151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</row>
    <row r="6" spans="1:24" ht="12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1:24" ht="12.7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ht="12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</row>
    <row r="9" spans="1:24" ht="12.75">
      <c r="A9" s="85"/>
      <c r="B9" s="85"/>
      <c r="C9" s="4"/>
      <c r="J9" s="2"/>
      <c r="O9" s="2"/>
      <c r="W9" s="2"/>
      <c r="X9" s="5" t="s">
        <v>18</v>
      </c>
    </row>
    <row r="10" spans="1:24" ht="21" customHeight="1" thickBot="1">
      <c r="A10" s="86" t="s">
        <v>0</v>
      </c>
      <c r="B10" s="87" t="s">
        <v>1</v>
      </c>
      <c r="C10" s="88"/>
      <c r="D10" s="89">
        <v>2</v>
      </c>
      <c r="E10" s="89">
        <v>1</v>
      </c>
      <c r="F10" s="89"/>
      <c r="G10" s="89"/>
      <c r="H10" s="89">
        <v>4</v>
      </c>
      <c r="I10" s="89">
        <v>5</v>
      </c>
      <c r="J10" s="89">
        <v>6</v>
      </c>
      <c r="K10" s="89">
        <v>7</v>
      </c>
      <c r="L10" s="89">
        <v>8</v>
      </c>
      <c r="M10" s="89"/>
      <c r="N10" s="89"/>
      <c r="O10" s="89">
        <v>6</v>
      </c>
      <c r="P10" s="89">
        <v>7</v>
      </c>
      <c r="Q10" s="89">
        <v>8</v>
      </c>
      <c r="R10" s="89">
        <v>9</v>
      </c>
      <c r="S10" s="89">
        <v>10</v>
      </c>
      <c r="T10" s="89">
        <v>11</v>
      </c>
      <c r="U10" s="89">
        <v>12</v>
      </c>
      <c r="V10" s="89">
        <v>13</v>
      </c>
      <c r="W10" s="76">
        <v>13</v>
      </c>
      <c r="X10" s="20">
        <v>14</v>
      </c>
    </row>
    <row r="11" spans="1:24" ht="22.5" customHeight="1">
      <c r="A11" s="86"/>
      <c r="B11" s="87"/>
      <c r="C11" s="88"/>
      <c r="D11" s="90" t="s">
        <v>4</v>
      </c>
      <c r="E11" s="90" t="s">
        <v>10</v>
      </c>
      <c r="F11" s="89" t="s">
        <v>13</v>
      </c>
      <c r="G11" s="89" t="s">
        <v>14</v>
      </c>
      <c r="H11" s="90" t="s">
        <v>141</v>
      </c>
      <c r="I11" s="90" t="s">
        <v>8</v>
      </c>
      <c r="J11" s="90" t="s">
        <v>5</v>
      </c>
      <c r="K11" s="90" t="s">
        <v>6</v>
      </c>
      <c r="L11" s="90" t="s">
        <v>7</v>
      </c>
      <c r="M11" s="89"/>
      <c r="N11" s="89"/>
      <c r="O11" s="91" t="s">
        <v>9</v>
      </c>
      <c r="P11" s="92" t="s">
        <v>142</v>
      </c>
      <c r="Q11" s="92" t="s">
        <v>143</v>
      </c>
      <c r="R11" s="92" t="s">
        <v>144</v>
      </c>
      <c r="S11" s="92" t="s">
        <v>15</v>
      </c>
      <c r="T11" s="92" t="s">
        <v>145</v>
      </c>
      <c r="U11" s="92" t="s">
        <v>146</v>
      </c>
      <c r="V11" s="92" t="s">
        <v>147</v>
      </c>
      <c r="W11" s="77" t="s">
        <v>17</v>
      </c>
      <c r="X11" s="74" t="s">
        <v>16</v>
      </c>
    </row>
    <row r="12" spans="1:24" ht="30.75" customHeight="1">
      <c r="A12" s="86"/>
      <c r="B12" s="87"/>
      <c r="C12" s="88"/>
      <c r="D12" s="90"/>
      <c r="E12" s="90"/>
      <c r="F12" s="89"/>
      <c r="G12" s="89"/>
      <c r="H12" s="90"/>
      <c r="I12" s="90"/>
      <c r="J12" s="90"/>
      <c r="K12" s="90"/>
      <c r="L12" s="90"/>
      <c r="M12" s="89" t="s">
        <v>11</v>
      </c>
      <c r="N12" s="89" t="s">
        <v>12</v>
      </c>
      <c r="O12" s="91"/>
      <c r="P12" s="92"/>
      <c r="Q12" s="92"/>
      <c r="R12" s="92"/>
      <c r="S12" s="92"/>
      <c r="T12" s="92"/>
      <c r="U12" s="92"/>
      <c r="V12" s="92"/>
      <c r="W12" s="78"/>
      <c r="X12" s="75"/>
    </row>
    <row r="13" spans="1:29" ht="12.75">
      <c r="A13" s="30"/>
      <c r="B13" s="31" t="s">
        <v>152</v>
      </c>
      <c r="C13" s="32"/>
      <c r="D13" s="33"/>
      <c r="E13" s="33"/>
      <c r="F13" s="33"/>
      <c r="G13" s="33"/>
      <c r="H13" s="33">
        <v>6.02</v>
      </c>
      <c r="I13" s="33"/>
      <c r="J13" s="37">
        <v>13709</v>
      </c>
      <c r="K13" s="33"/>
      <c r="L13" s="33"/>
      <c r="M13" s="34"/>
      <c r="N13" s="34"/>
      <c r="O13" s="35"/>
      <c r="P13" s="64">
        <v>36.1</v>
      </c>
      <c r="Q13" s="64">
        <v>18.05</v>
      </c>
      <c r="R13" s="64">
        <v>18.05</v>
      </c>
      <c r="S13" s="33">
        <v>6.02</v>
      </c>
      <c r="T13" s="33">
        <v>36.1</v>
      </c>
      <c r="U13" s="37">
        <v>18.05</v>
      </c>
      <c r="V13" s="33">
        <v>18.05</v>
      </c>
      <c r="W13" s="79"/>
      <c r="X13" s="65"/>
      <c r="Y13" s="69"/>
      <c r="Z13" s="14"/>
      <c r="AA13" s="70"/>
      <c r="AB13" s="70"/>
      <c r="AC13" s="70"/>
    </row>
    <row r="14" spans="1:29" ht="12.75">
      <c r="A14" s="30"/>
      <c r="B14" s="31" t="s">
        <v>153</v>
      </c>
      <c r="C14" s="32"/>
      <c r="D14" s="33"/>
      <c r="E14" s="33"/>
      <c r="F14" s="33"/>
      <c r="G14" s="33"/>
      <c r="H14" s="33">
        <v>6.02</v>
      </c>
      <c r="I14" s="33"/>
      <c r="J14" s="37">
        <v>13154</v>
      </c>
      <c r="K14" s="33"/>
      <c r="L14" s="33"/>
      <c r="M14" s="34"/>
      <c r="N14" s="34"/>
      <c r="O14" s="35"/>
      <c r="P14" s="64">
        <v>36.1</v>
      </c>
      <c r="Q14" s="64">
        <v>18.05</v>
      </c>
      <c r="R14" s="64">
        <v>18.05</v>
      </c>
      <c r="S14" s="33">
        <v>6.02</v>
      </c>
      <c r="T14" s="33">
        <v>36.1</v>
      </c>
      <c r="U14" s="37">
        <v>18.05</v>
      </c>
      <c r="V14" s="33">
        <v>18.05</v>
      </c>
      <c r="W14" s="79"/>
      <c r="X14" s="65"/>
      <c r="Y14" s="69"/>
      <c r="Z14" s="14"/>
      <c r="AA14" s="70"/>
      <c r="AB14" s="70"/>
      <c r="AC14" s="70"/>
    </row>
    <row r="15" spans="1:29" ht="12.75">
      <c r="A15" s="30"/>
      <c r="B15" s="31" t="s">
        <v>154</v>
      </c>
      <c r="C15" s="32"/>
      <c r="D15" s="33"/>
      <c r="E15" s="33"/>
      <c r="F15" s="33"/>
      <c r="G15" s="33"/>
      <c r="H15" s="33">
        <v>0.63</v>
      </c>
      <c r="I15" s="33"/>
      <c r="J15" s="37">
        <v>2872</v>
      </c>
      <c r="K15" s="33"/>
      <c r="L15" s="33"/>
      <c r="M15" s="34"/>
      <c r="N15" s="34"/>
      <c r="O15" s="35"/>
      <c r="P15" s="64">
        <v>3.76</v>
      </c>
      <c r="Q15" s="64">
        <v>1.88</v>
      </c>
      <c r="R15" s="64">
        <v>1.88</v>
      </c>
      <c r="S15" s="33">
        <v>0.63</v>
      </c>
      <c r="T15" s="33">
        <v>3.76</v>
      </c>
      <c r="U15" s="37">
        <v>1.88</v>
      </c>
      <c r="V15" s="33">
        <v>1.88</v>
      </c>
      <c r="W15" s="79"/>
      <c r="X15" s="65"/>
      <c r="Y15" s="69"/>
      <c r="Z15" s="14"/>
      <c r="AA15" s="70"/>
      <c r="AB15" s="70"/>
      <c r="AC15" s="70"/>
    </row>
    <row r="16" spans="1:29" ht="12.75">
      <c r="A16" s="59" t="s">
        <v>2</v>
      </c>
      <c r="B16" s="60" t="s">
        <v>136</v>
      </c>
      <c r="C16" s="61"/>
      <c r="D16" s="62">
        <v>2380</v>
      </c>
      <c r="E16" s="62">
        <v>2729.4</v>
      </c>
      <c r="F16" s="62">
        <f>F17+F18+F19</f>
        <v>0</v>
      </c>
      <c r="G16" s="62">
        <f>G17+G18+G19</f>
        <v>0</v>
      </c>
      <c r="H16" s="62">
        <f>H17+H18+H19+H20</f>
        <v>5.390000000000001</v>
      </c>
      <c r="I16" s="62">
        <f aca="true" t="shared" si="0" ref="I16:V16">I17+I18+I19+I20</f>
        <v>0</v>
      </c>
      <c r="J16" s="62">
        <f t="shared" si="0"/>
        <v>0</v>
      </c>
      <c r="K16" s="62">
        <f t="shared" si="0"/>
        <v>0</v>
      </c>
      <c r="L16" s="62">
        <f t="shared" si="0"/>
        <v>0</v>
      </c>
      <c r="M16" s="62">
        <f t="shared" si="0"/>
        <v>0</v>
      </c>
      <c r="N16" s="62">
        <f t="shared" si="0"/>
        <v>0</v>
      </c>
      <c r="O16" s="62">
        <f t="shared" si="0"/>
        <v>0</v>
      </c>
      <c r="P16" s="62">
        <f t="shared" si="0"/>
        <v>32.34</v>
      </c>
      <c r="Q16" s="62">
        <f t="shared" si="0"/>
        <v>16.17</v>
      </c>
      <c r="R16" s="62">
        <f t="shared" si="0"/>
        <v>16.17</v>
      </c>
      <c r="S16" s="62">
        <f t="shared" si="0"/>
        <v>5.390000000000001</v>
      </c>
      <c r="T16" s="62">
        <f t="shared" si="0"/>
        <v>32.32</v>
      </c>
      <c r="U16" s="62">
        <f t="shared" si="0"/>
        <v>16.17</v>
      </c>
      <c r="V16" s="62">
        <f t="shared" si="0"/>
        <v>16.17</v>
      </c>
      <c r="W16" s="80">
        <f>S16-P16</f>
        <v>-26.950000000000003</v>
      </c>
      <c r="X16" s="66"/>
      <c r="Y16" s="67"/>
      <c r="Z16" s="68"/>
      <c r="AA16" s="68"/>
      <c r="AB16" s="68"/>
      <c r="AC16" s="68"/>
    </row>
    <row r="17" spans="1:25" ht="12.75">
      <c r="A17" s="30" t="s">
        <v>125</v>
      </c>
      <c r="B17" s="31" t="s">
        <v>126</v>
      </c>
      <c r="C17" s="32"/>
      <c r="D17" s="33"/>
      <c r="E17" s="33"/>
      <c r="F17" s="33"/>
      <c r="G17" s="33"/>
      <c r="H17" s="33">
        <v>4.53</v>
      </c>
      <c r="I17" s="34"/>
      <c r="J17" s="34"/>
      <c r="K17" s="35"/>
      <c r="L17" s="36"/>
      <c r="M17" s="36"/>
      <c r="N17" s="36"/>
      <c r="O17" s="38"/>
      <c r="P17" s="37">
        <v>27.2</v>
      </c>
      <c r="Q17" s="37">
        <v>13.6</v>
      </c>
      <c r="R17" s="37">
        <v>13.6</v>
      </c>
      <c r="S17" s="37">
        <v>4.53</v>
      </c>
      <c r="T17" s="37">
        <v>27.19</v>
      </c>
      <c r="U17" s="37">
        <v>13.6</v>
      </c>
      <c r="V17" s="37">
        <v>13.6</v>
      </c>
      <c r="W17" s="80"/>
      <c r="X17" s="6"/>
      <c r="Y17" s="3"/>
    </row>
    <row r="18" spans="1:25" ht="25.5">
      <c r="A18" s="30" t="s">
        <v>137</v>
      </c>
      <c r="B18" s="31" t="s">
        <v>138</v>
      </c>
      <c r="C18" s="32"/>
      <c r="D18" s="33"/>
      <c r="E18" s="33"/>
      <c r="F18" s="33"/>
      <c r="G18" s="33"/>
      <c r="H18" s="33">
        <v>0.38</v>
      </c>
      <c r="I18" s="34"/>
      <c r="J18" s="34"/>
      <c r="K18" s="35"/>
      <c r="L18" s="36"/>
      <c r="M18" s="36"/>
      <c r="N18" s="36"/>
      <c r="O18" s="38"/>
      <c r="P18" s="37">
        <v>2.28</v>
      </c>
      <c r="Q18" s="37">
        <v>1.14</v>
      </c>
      <c r="R18" s="37">
        <v>1.14</v>
      </c>
      <c r="S18" s="37">
        <v>0.38</v>
      </c>
      <c r="T18" s="37">
        <v>2.28</v>
      </c>
      <c r="U18" s="37">
        <v>1.14</v>
      </c>
      <c r="V18" s="37">
        <v>1.14</v>
      </c>
      <c r="W18" s="80"/>
      <c r="X18" s="6"/>
      <c r="Y18" s="3"/>
    </row>
    <row r="19" spans="1:25" ht="12.75">
      <c r="A19" s="30" t="s">
        <v>139</v>
      </c>
      <c r="B19" s="31" t="s">
        <v>140</v>
      </c>
      <c r="C19" s="32"/>
      <c r="D19" s="33"/>
      <c r="E19" s="33"/>
      <c r="F19" s="33"/>
      <c r="G19" s="33"/>
      <c r="H19" s="33">
        <v>0.16</v>
      </c>
      <c r="I19" s="34"/>
      <c r="J19" s="34"/>
      <c r="K19" s="35"/>
      <c r="L19" s="36"/>
      <c r="M19" s="36"/>
      <c r="N19" s="36"/>
      <c r="O19" s="38"/>
      <c r="P19" s="37">
        <v>0.94</v>
      </c>
      <c r="Q19" s="37">
        <v>0.47</v>
      </c>
      <c r="R19" s="37">
        <v>0.47</v>
      </c>
      <c r="S19" s="37">
        <v>0.16</v>
      </c>
      <c r="T19" s="37">
        <v>0.94</v>
      </c>
      <c r="U19" s="37">
        <v>0.47</v>
      </c>
      <c r="V19" s="37">
        <v>0.47</v>
      </c>
      <c r="W19" s="80"/>
      <c r="X19" s="6"/>
      <c r="Y19" s="3"/>
    </row>
    <row r="20" spans="1:25" ht="12.75">
      <c r="A20" s="30" t="s">
        <v>148</v>
      </c>
      <c r="B20" s="31" t="s">
        <v>3</v>
      </c>
      <c r="C20" s="32"/>
      <c r="D20" s="33"/>
      <c r="E20" s="33"/>
      <c r="F20" s="33"/>
      <c r="G20" s="33"/>
      <c r="H20" s="33">
        <v>0.32</v>
      </c>
      <c r="I20" s="34"/>
      <c r="J20" s="34"/>
      <c r="K20" s="35"/>
      <c r="L20" s="36"/>
      <c r="M20" s="36"/>
      <c r="N20" s="36"/>
      <c r="O20" s="38"/>
      <c r="P20" s="37">
        <v>1.92</v>
      </c>
      <c r="Q20" s="37">
        <v>0.96</v>
      </c>
      <c r="R20" s="37">
        <v>0.96</v>
      </c>
      <c r="S20" s="37">
        <v>0.32</v>
      </c>
      <c r="T20" s="37">
        <v>1.91</v>
      </c>
      <c r="U20" s="37">
        <v>0.96</v>
      </c>
      <c r="V20" s="37">
        <v>0.96</v>
      </c>
      <c r="W20" s="80"/>
      <c r="X20" s="6"/>
      <c r="Y20" s="3"/>
    </row>
    <row r="21" spans="1:25" ht="12.75">
      <c r="A21" s="24" t="s">
        <v>149</v>
      </c>
      <c r="B21" s="25" t="s">
        <v>150</v>
      </c>
      <c r="C21" s="93"/>
      <c r="D21" s="94"/>
      <c r="E21" s="94"/>
      <c r="F21" s="94"/>
      <c r="G21" s="94"/>
      <c r="H21" s="95">
        <f aca="true" t="shared" si="1" ref="H21:V21">H22+H41+H48+H66+H67+H68+H69+H77+H83</f>
        <v>231.83022</v>
      </c>
      <c r="I21" s="95">
        <f t="shared" si="1"/>
        <v>0</v>
      </c>
      <c r="J21" s="95">
        <f t="shared" si="1"/>
        <v>0</v>
      </c>
      <c r="K21" s="95">
        <f t="shared" si="1"/>
        <v>0</v>
      </c>
      <c r="L21" s="95">
        <f t="shared" si="1"/>
        <v>0</v>
      </c>
      <c r="M21" s="95">
        <f t="shared" si="1"/>
        <v>0</v>
      </c>
      <c r="N21" s="95">
        <f t="shared" si="1"/>
        <v>0</v>
      </c>
      <c r="O21" s="95">
        <f t="shared" si="1"/>
        <v>0</v>
      </c>
      <c r="P21" s="95">
        <f t="shared" si="1"/>
        <v>1391.2273599999999</v>
      </c>
      <c r="Q21" s="95">
        <f t="shared" si="1"/>
        <v>695.6136799999999</v>
      </c>
      <c r="R21" s="95">
        <f t="shared" si="1"/>
        <v>695.6136799999999</v>
      </c>
      <c r="S21" s="95">
        <f t="shared" si="1"/>
        <v>183.06022000000002</v>
      </c>
      <c r="T21" s="95">
        <f t="shared" si="1"/>
        <v>1098.5673599999998</v>
      </c>
      <c r="U21" s="95">
        <f t="shared" si="1"/>
        <v>549.2836799999999</v>
      </c>
      <c r="V21" s="95">
        <f t="shared" si="1"/>
        <v>568.4130799999999</v>
      </c>
      <c r="W21" s="81"/>
      <c r="X21" s="9"/>
      <c r="Y21" s="3"/>
    </row>
    <row r="22" spans="1:25" ht="12.75">
      <c r="A22" s="39" t="s">
        <v>20</v>
      </c>
      <c r="B22" s="40" t="s">
        <v>21</v>
      </c>
      <c r="C22" s="96"/>
      <c r="D22" s="42"/>
      <c r="E22" s="42"/>
      <c r="F22" s="42"/>
      <c r="G22" s="42"/>
      <c r="H22" s="47">
        <f>H23+H24+H28+H29+H32+H33+H39</f>
        <v>120.45870000000001</v>
      </c>
      <c r="I22" s="47">
        <f aca="true" t="shared" si="2" ref="I22:V22">I23+I24+I28+I29+I32+I33+I39</f>
        <v>0</v>
      </c>
      <c r="J22" s="47">
        <f t="shared" si="2"/>
        <v>0</v>
      </c>
      <c r="K22" s="47">
        <f t="shared" si="2"/>
        <v>0</v>
      </c>
      <c r="L22" s="47">
        <f t="shared" si="2"/>
        <v>0</v>
      </c>
      <c r="M22" s="47">
        <f t="shared" si="2"/>
        <v>0</v>
      </c>
      <c r="N22" s="47">
        <f t="shared" si="2"/>
        <v>0</v>
      </c>
      <c r="O22" s="47">
        <f t="shared" si="2"/>
        <v>0</v>
      </c>
      <c r="P22" s="47">
        <f>P23+P24+P28+P29+P32+P33+P39</f>
        <v>722.9721999999999</v>
      </c>
      <c r="Q22" s="47">
        <f t="shared" si="2"/>
        <v>361.48609999999996</v>
      </c>
      <c r="R22" s="47">
        <f t="shared" si="2"/>
        <v>361.48609999999996</v>
      </c>
      <c r="S22" s="47">
        <f t="shared" si="2"/>
        <v>120.45870000000001</v>
      </c>
      <c r="T22" s="47">
        <f t="shared" si="2"/>
        <v>722.9721999999999</v>
      </c>
      <c r="U22" s="47">
        <f t="shared" si="2"/>
        <v>361.48609999999996</v>
      </c>
      <c r="V22" s="47">
        <f t="shared" si="2"/>
        <v>376.11057999999997</v>
      </c>
      <c r="W22" s="81"/>
      <c r="X22" s="9"/>
      <c r="Y22" s="3"/>
    </row>
    <row r="23" spans="1:24" ht="12.75">
      <c r="A23" s="48" t="s">
        <v>22</v>
      </c>
      <c r="B23" s="49" t="s">
        <v>23</v>
      </c>
      <c r="C23" s="97"/>
      <c r="D23" s="98"/>
      <c r="E23" s="98"/>
      <c r="F23" s="99"/>
      <c r="G23" s="99"/>
      <c r="H23" s="99"/>
      <c r="I23" s="50"/>
      <c r="J23" s="51"/>
      <c r="K23" s="52"/>
      <c r="L23" s="100"/>
      <c r="M23" s="100"/>
      <c r="N23" s="100"/>
      <c r="O23" s="53"/>
      <c r="P23" s="57"/>
      <c r="Q23" s="57"/>
      <c r="R23" s="57"/>
      <c r="S23" s="57"/>
      <c r="T23" s="57"/>
      <c r="U23" s="57"/>
      <c r="V23" s="57"/>
      <c r="W23" s="82"/>
      <c r="X23" s="9"/>
    </row>
    <row r="24" spans="1:24" ht="25.5">
      <c r="A24" s="48" t="s">
        <v>24</v>
      </c>
      <c r="B24" s="49" t="s">
        <v>34</v>
      </c>
      <c r="C24" s="97"/>
      <c r="D24" s="98"/>
      <c r="E24" s="98"/>
      <c r="F24" s="57">
        <f>F25+F26+F27</f>
        <v>8119.32</v>
      </c>
      <c r="G24" s="57">
        <f>G25+G26+G27</f>
        <v>900.71</v>
      </c>
      <c r="H24" s="57">
        <f>H25+H26+H27</f>
        <v>18.03</v>
      </c>
      <c r="I24" s="57">
        <f aca="true" t="shared" si="3" ref="I24:V24">I25+I26+I27</f>
        <v>0</v>
      </c>
      <c r="J24" s="57">
        <f t="shared" si="3"/>
        <v>0</v>
      </c>
      <c r="K24" s="57">
        <f t="shared" si="3"/>
        <v>0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57">
        <f t="shared" si="3"/>
        <v>108.38</v>
      </c>
      <c r="Q24" s="57">
        <f t="shared" si="3"/>
        <v>54.19</v>
      </c>
      <c r="R24" s="57">
        <f t="shared" si="3"/>
        <v>54.19</v>
      </c>
      <c r="S24" s="57">
        <f t="shared" si="3"/>
        <v>18.03</v>
      </c>
      <c r="T24" s="57">
        <f t="shared" si="3"/>
        <v>108.38</v>
      </c>
      <c r="U24" s="57">
        <f t="shared" si="3"/>
        <v>54.19</v>
      </c>
      <c r="V24" s="57">
        <f t="shared" si="3"/>
        <v>58.086</v>
      </c>
      <c r="W24" s="82"/>
      <c r="X24" s="9"/>
    </row>
    <row r="25" spans="1:24" ht="13.5">
      <c r="A25" s="54" t="s">
        <v>109</v>
      </c>
      <c r="B25" s="55" t="s">
        <v>110</v>
      </c>
      <c r="C25" s="97"/>
      <c r="D25" s="98"/>
      <c r="E25" s="98"/>
      <c r="F25" s="57">
        <v>8119.32</v>
      </c>
      <c r="G25" s="57">
        <v>900.71</v>
      </c>
      <c r="H25" s="57">
        <v>18.03</v>
      </c>
      <c r="I25" s="56"/>
      <c r="J25" s="56"/>
      <c r="K25" s="52"/>
      <c r="L25" s="52"/>
      <c r="M25" s="52"/>
      <c r="N25" s="52"/>
      <c r="O25" s="57"/>
      <c r="P25" s="57">
        <v>108.38</v>
      </c>
      <c r="Q25" s="57">
        <v>54.19</v>
      </c>
      <c r="R25" s="57">
        <v>54.19</v>
      </c>
      <c r="S25" s="57">
        <v>18.03</v>
      </c>
      <c r="T25" s="57">
        <v>108.38</v>
      </c>
      <c r="U25" s="57">
        <v>54.19</v>
      </c>
      <c r="V25" s="57">
        <v>58.086</v>
      </c>
      <c r="W25" s="82"/>
      <c r="X25" s="9" t="s">
        <v>166</v>
      </c>
    </row>
    <row r="26" spans="1:24" ht="13.5">
      <c r="A26" s="54" t="s">
        <v>111</v>
      </c>
      <c r="B26" s="55" t="s">
        <v>112</v>
      </c>
      <c r="C26" s="97"/>
      <c r="D26" s="98"/>
      <c r="E26" s="98"/>
      <c r="F26" s="98">
        <v>0</v>
      </c>
      <c r="G26" s="98">
        <v>0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82"/>
      <c r="X26" s="9"/>
    </row>
    <row r="27" spans="1:24" ht="13.5">
      <c r="A27" s="54" t="s">
        <v>113</v>
      </c>
      <c r="B27" s="55" t="s">
        <v>114</v>
      </c>
      <c r="C27" s="97"/>
      <c r="D27" s="98"/>
      <c r="E27" s="98"/>
      <c r="F27" s="98">
        <v>0</v>
      </c>
      <c r="G27" s="98">
        <v>0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82"/>
      <c r="X27" s="9"/>
    </row>
    <row r="28" spans="1:24" ht="12.75">
      <c r="A28" s="48" t="s">
        <v>26</v>
      </c>
      <c r="B28" s="49" t="s">
        <v>25</v>
      </c>
      <c r="C28" s="97"/>
      <c r="D28" s="98"/>
      <c r="E28" s="98"/>
      <c r="F28" s="99"/>
      <c r="G28" s="99"/>
      <c r="H28" s="99"/>
      <c r="I28" s="50"/>
      <c r="J28" s="51"/>
      <c r="K28" s="52"/>
      <c r="L28" s="100"/>
      <c r="M28" s="100"/>
      <c r="N28" s="100"/>
      <c r="O28" s="53"/>
      <c r="P28" s="57"/>
      <c r="Q28" s="57"/>
      <c r="R28" s="57"/>
      <c r="S28" s="57"/>
      <c r="T28" s="57"/>
      <c r="U28" s="57"/>
      <c r="V28" s="57"/>
      <c r="W28" s="82"/>
      <c r="X28" s="9"/>
    </row>
    <row r="29" spans="1:24" ht="25.5">
      <c r="A29" s="48" t="s">
        <v>28</v>
      </c>
      <c r="B29" s="49" t="s">
        <v>27</v>
      </c>
      <c r="C29" s="97"/>
      <c r="D29" s="98"/>
      <c r="E29" s="98"/>
      <c r="F29" s="57">
        <f>F30+F31</f>
        <v>11950.203000000001</v>
      </c>
      <c r="G29" s="57">
        <f>G30+G31</f>
        <v>1417.66</v>
      </c>
      <c r="H29" s="57">
        <f>H30+H31</f>
        <v>67.5087</v>
      </c>
      <c r="I29" s="57">
        <f aca="true" t="shared" si="4" ref="I29:V29">I30+I31</f>
        <v>0</v>
      </c>
      <c r="J29" s="57">
        <f t="shared" si="4"/>
        <v>0</v>
      </c>
      <c r="K29" s="57">
        <f t="shared" si="4"/>
        <v>0</v>
      </c>
      <c r="L29" s="57">
        <f t="shared" si="4"/>
        <v>0</v>
      </c>
      <c r="M29" s="57">
        <f t="shared" si="4"/>
        <v>0</v>
      </c>
      <c r="N29" s="57">
        <f t="shared" si="4"/>
        <v>0</v>
      </c>
      <c r="O29" s="57">
        <f t="shared" si="4"/>
        <v>0</v>
      </c>
      <c r="P29" s="57">
        <f t="shared" si="4"/>
        <v>405.0522</v>
      </c>
      <c r="Q29" s="57">
        <f t="shared" si="4"/>
        <v>202.5261</v>
      </c>
      <c r="R29" s="57">
        <f t="shared" si="4"/>
        <v>202.5261</v>
      </c>
      <c r="S29" s="57">
        <f t="shared" si="4"/>
        <v>67.5087</v>
      </c>
      <c r="T29" s="57">
        <f t="shared" si="4"/>
        <v>405.0522</v>
      </c>
      <c r="U29" s="57">
        <f t="shared" si="4"/>
        <v>202.5261</v>
      </c>
      <c r="V29" s="57">
        <f t="shared" si="4"/>
        <v>213.25457999999998</v>
      </c>
      <c r="W29" s="82"/>
      <c r="X29" s="9"/>
    </row>
    <row r="30" spans="1:24" ht="13.5">
      <c r="A30" s="58" t="s">
        <v>35</v>
      </c>
      <c r="B30" s="55" t="s">
        <v>29</v>
      </c>
      <c r="C30" s="97"/>
      <c r="D30" s="98"/>
      <c r="E30" s="98"/>
      <c r="F30" s="57">
        <v>8904.77</v>
      </c>
      <c r="G30" s="57">
        <v>1056.49</v>
      </c>
      <c r="H30" s="57">
        <v>51.85</v>
      </c>
      <c r="I30" s="56"/>
      <c r="J30" s="56"/>
      <c r="K30" s="52"/>
      <c r="L30" s="52"/>
      <c r="M30" s="52"/>
      <c r="N30" s="52"/>
      <c r="O30" s="57"/>
      <c r="P30" s="57">
        <v>311.1</v>
      </c>
      <c r="Q30" s="57">
        <v>155.55</v>
      </c>
      <c r="R30" s="57">
        <v>155.55</v>
      </c>
      <c r="S30" s="57">
        <v>51.85</v>
      </c>
      <c r="T30" s="57">
        <v>311.1</v>
      </c>
      <c r="U30" s="57">
        <v>155.55</v>
      </c>
      <c r="V30" s="57">
        <v>163.79</v>
      </c>
      <c r="W30" s="82"/>
      <c r="X30" s="9" t="s">
        <v>167</v>
      </c>
    </row>
    <row r="31" spans="1:24" ht="13.5">
      <c r="A31" s="58" t="s">
        <v>36</v>
      </c>
      <c r="B31" s="55" t="s">
        <v>30</v>
      </c>
      <c r="C31" s="97"/>
      <c r="D31" s="98"/>
      <c r="E31" s="98"/>
      <c r="F31" s="57">
        <v>3045.433</v>
      </c>
      <c r="G31" s="57">
        <v>361.17</v>
      </c>
      <c r="H31" s="57">
        <f>H30*0.302</f>
        <v>15.6587</v>
      </c>
      <c r="I31" s="57">
        <f aca="true" t="shared" si="5" ref="I31:U31">I30*0.302</f>
        <v>0</v>
      </c>
      <c r="J31" s="57">
        <f t="shared" si="5"/>
        <v>0</v>
      </c>
      <c r="K31" s="57">
        <f t="shared" si="5"/>
        <v>0</v>
      </c>
      <c r="L31" s="57">
        <f t="shared" si="5"/>
        <v>0</v>
      </c>
      <c r="M31" s="57">
        <f t="shared" si="5"/>
        <v>0</v>
      </c>
      <c r="N31" s="57">
        <f t="shared" si="5"/>
        <v>0</v>
      </c>
      <c r="O31" s="57">
        <f t="shared" si="5"/>
        <v>0</v>
      </c>
      <c r="P31" s="57">
        <f t="shared" si="5"/>
        <v>93.9522</v>
      </c>
      <c r="Q31" s="57">
        <f t="shared" si="5"/>
        <v>46.9761</v>
      </c>
      <c r="R31" s="57">
        <f t="shared" si="5"/>
        <v>46.9761</v>
      </c>
      <c r="S31" s="57">
        <f t="shared" si="5"/>
        <v>15.6587</v>
      </c>
      <c r="T31" s="57">
        <f t="shared" si="5"/>
        <v>93.9522</v>
      </c>
      <c r="U31" s="57">
        <f t="shared" si="5"/>
        <v>46.9761</v>
      </c>
      <c r="V31" s="57">
        <f>V30*0.302</f>
        <v>49.46458</v>
      </c>
      <c r="W31" s="82"/>
      <c r="X31" s="9"/>
    </row>
    <row r="32" spans="1:24" ht="12.75">
      <c r="A32" s="48" t="s">
        <v>32</v>
      </c>
      <c r="B32" s="49" t="s">
        <v>31</v>
      </c>
      <c r="C32" s="97"/>
      <c r="D32" s="98"/>
      <c r="E32" s="98"/>
      <c r="F32" s="98">
        <v>0</v>
      </c>
      <c r="G32" s="98">
        <v>0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82"/>
      <c r="X32" s="9"/>
    </row>
    <row r="33" spans="1:24" ht="12.75">
      <c r="A33" s="48" t="s">
        <v>33</v>
      </c>
      <c r="B33" s="49" t="s">
        <v>160</v>
      </c>
      <c r="C33" s="97"/>
      <c r="D33" s="98"/>
      <c r="E33" s="98"/>
      <c r="F33" s="57">
        <v>3331.8199999999997</v>
      </c>
      <c r="G33" s="57">
        <v>410.12</v>
      </c>
      <c r="H33" s="57">
        <v>34.92</v>
      </c>
      <c r="I33" s="56"/>
      <c r="J33" s="56"/>
      <c r="K33" s="52"/>
      <c r="L33" s="52"/>
      <c r="M33" s="52"/>
      <c r="N33" s="52"/>
      <c r="O33" s="57"/>
      <c r="P33" s="57">
        <v>209.54</v>
      </c>
      <c r="Q33" s="57">
        <v>104.77</v>
      </c>
      <c r="R33" s="57">
        <v>104.77</v>
      </c>
      <c r="S33" s="57">
        <v>34.92</v>
      </c>
      <c r="T33" s="57">
        <v>209.54</v>
      </c>
      <c r="U33" s="57">
        <v>104.77</v>
      </c>
      <c r="V33" s="57">
        <v>104.77</v>
      </c>
      <c r="W33" s="82"/>
      <c r="X33" s="29" t="s">
        <v>162</v>
      </c>
    </row>
    <row r="34" spans="1:28" ht="12.75" hidden="1">
      <c r="A34" s="48"/>
      <c r="B34" s="49" t="s">
        <v>155</v>
      </c>
      <c r="C34" s="97"/>
      <c r="D34" s="98"/>
      <c r="E34" s="98"/>
      <c r="F34" s="98">
        <v>0</v>
      </c>
      <c r="G34" s="98">
        <v>0</v>
      </c>
      <c r="H34" s="98">
        <v>24.35</v>
      </c>
      <c r="I34" s="98"/>
      <c r="J34" s="98"/>
      <c r="K34" s="98"/>
      <c r="L34" s="98"/>
      <c r="M34" s="98"/>
      <c r="N34" s="98"/>
      <c r="O34" s="98"/>
      <c r="P34" s="98">
        <v>146.1</v>
      </c>
      <c r="Q34" s="98">
        <v>73.05</v>
      </c>
      <c r="R34" s="98">
        <v>73.05</v>
      </c>
      <c r="S34" s="98">
        <v>24.35</v>
      </c>
      <c r="T34" s="98">
        <v>146.1</v>
      </c>
      <c r="U34" s="98">
        <v>73.05</v>
      </c>
      <c r="V34" s="98">
        <v>76.92</v>
      </c>
      <c r="W34" s="63"/>
      <c r="X34" s="71"/>
      <c r="Y34" s="22"/>
      <c r="Z34" s="22"/>
      <c r="AA34" s="12"/>
      <c r="AB34" s="12"/>
    </row>
    <row r="35" spans="1:28" ht="12.75" hidden="1">
      <c r="A35" s="48"/>
      <c r="B35" s="49" t="s">
        <v>156</v>
      </c>
      <c r="C35" s="97"/>
      <c r="D35" s="98"/>
      <c r="E35" s="98"/>
      <c r="F35" s="98">
        <v>0</v>
      </c>
      <c r="G35" s="98">
        <v>0</v>
      </c>
      <c r="H35" s="98">
        <v>0.7</v>
      </c>
      <c r="I35" s="98"/>
      <c r="J35" s="98"/>
      <c r="K35" s="98"/>
      <c r="L35" s="98"/>
      <c r="M35" s="98"/>
      <c r="N35" s="98"/>
      <c r="O35" s="98"/>
      <c r="P35" s="98">
        <v>4.2</v>
      </c>
      <c r="Q35" s="98">
        <v>2.1</v>
      </c>
      <c r="R35" s="98">
        <v>2.1</v>
      </c>
      <c r="S35" s="98">
        <v>0.7</v>
      </c>
      <c r="T35" s="98">
        <v>4.2</v>
      </c>
      <c r="U35" s="98">
        <v>2.1</v>
      </c>
      <c r="V35" s="98">
        <v>2.1</v>
      </c>
      <c r="W35" s="63"/>
      <c r="X35" s="71"/>
      <c r="Y35" s="22"/>
      <c r="Z35" s="22"/>
      <c r="AA35" s="12"/>
      <c r="AB35" s="12"/>
    </row>
    <row r="36" spans="1:28" ht="12.75" hidden="1">
      <c r="A36" s="48"/>
      <c r="B36" s="49" t="s">
        <v>157</v>
      </c>
      <c r="C36" s="97"/>
      <c r="D36" s="98"/>
      <c r="E36" s="98"/>
      <c r="F36" s="98">
        <v>0</v>
      </c>
      <c r="G36" s="98">
        <v>0</v>
      </c>
      <c r="H36" s="98">
        <v>2.52</v>
      </c>
      <c r="I36" s="98"/>
      <c r="J36" s="98"/>
      <c r="K36" s="98"/>
      <c r="L36" s="98"/>
      <c r="M36" s="98"/>
      <c r="N36" s="98"/>
      <c r="O36" s="98"/>
      <c r="P36" s="98">
        <v>15.12</v>
      </c>
      <c r="Q36" s="98">
        <v>7.56</v>
      </c>
      <c r="R36" s="98">
        <v>7.56</v>
      </c>
      <c r="S36" s="98">
        <v>2.52</v>
      </c>
      <c r="T36" s="98">
        <v>15.12</v>
      </c>
      <c r="U36" s="98">
        <v>7.56</v>
      </c>
      <c r="V36" s="98">
        <v>7.56</v>
      </c>
      <c r="W36" s="63"/>
      <c r="X36" s="71"/>
      <c r="Y36" s="22"/>
      <c r="Z36" s="22"/>
      <c r="AA36" s="12"/>
      <c r="AB36" s="12"/>
    </row>
    <row r="37" spans="1:28" ht="12.75" hidden="1">
      <c r="A37" s="48"/>
      <c r="B37" s="49" t="s">
        <v>158</v>
      </c>
      <c r="C37" s="97"/>
      <c r="D37" s="98"/>
      <c r="E37" s="98"/>
      <c r="F37" s="98">
        <v>0</v>
      </c>
      <c r="G37" s="98">
        <v>0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63"/>
      <c r="X37" s="71"/>
      <c r="Y37" s="22"/>
      <c r="Z37" s="22"/>
      <c r="AA37" s="12"/>
      <c r="AB37" s="12"/>
    </row>
    <row r="38" spans="1:28" ht="12.75" hidden="1">
      <c r="A38" s="48"/>
      <c r="B38" s="49" t="s">
        <v>159</v>
      </c>
      <c r="C38" s="97"/>
      <c r="D38" s="98"/>
      <c r="E38" s="98"/>
      <c r="F38" s="98">
        <v>0</v>
      </c>
      <c r="G38" s="98">
        <v>0</v>
      </c>
      <c r="H38" s="101">
        <f>H34*0.302</f>
        <v>7.3537</v>
      </c>
      <c r="I38" s="101">
        <f aca="true" t="shared" si="6" ref="I38:V38">I34*0.302</f>
        <v>0</v>
      </c>
      <c r="J38" s="101">
        <f t="shared" si="6"/>
        <v>0</v>
      </c>
      <c r="K38" s="101">
        <f t="shared" si="6"/>
        <v>0</v>
      </c>
      <c r="L38" s="101">
        <f t="shared" si="6"/>
        <v>0</v>
      </c>
      <c r="M38" s="101">
        <f t="shared" si="6"/>
        <v>0</v>
      </c>
      <c r="N38" s="101">
        <f t="shared" si="6"/>
        <v>0</v>
      </c>
      <c r="O38" s="101">
        <f t="shared" si="6"/>
        <v>0</v>
      </c>
      <c r="P38" s="101">
        <f t="shared" si="6"/>
        <v>44.1222</v>
      </c>
      <c r="Q38" s="101">
        <f t="shared" si="6"/>
        <v>22.0611</v>
      </c>
      <c r="R38" s="101">
        <f t="shared" si="6"/>
        <v>22.0611</v>
      </c>
      <c r="S38" s="101">
        <f t="shared" si="6"/>
        <v>7.3537</v>
      </c>
      <c r="T38" s="101">
        <f t="shared" si="6"/>
        <v>44.1222</v>
      </c>
      <c r="U38" s="101">
        <f t="shared" si="6"/>
        <v>22.0611</v>
      </c>
      <c r="V38" s="101">
        <f t="shared" si="6"/>
        <v>23.22984</v>
      </c>
      <c r="W38" s="63"/>
      <c r="X38" s="71"/>
      <c r="Y38" s="22"/>
      <c r="Z38" s="22"/>
      <c r="AA38" s="12"/>
      <c r="AB38" s="12"/>
    </row>
    <row r="39" spans="1:24" ht="25.5">
      <c r="A39" s="48" t="s">
        <v>37</v>
      </c>
      <c r="B39" s="49" t="s">
        <v>161</v>
      </c>
      <c r="C39" s="97"/>
      <c r="D39" s="98"/>
      <c r="E39" s="98"/>
      <c r="F39" s="98">
        <v>0</v>
      </c>
      <c r="G39" s="98">
        <v>0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82"/>
      <c r="X39" s="9"/>
    </row>
    <row r="40" spans="1:24" ht="12.75">
      <c r="A40" s="7"/>
      <c r="B40" s="8"/>
      <c r="C40" s="26"/>
      <c r="D40" s="71"/>
      <c r="E40" s="71"/>
      <c r="F40" s="71"/>
      <c r="G40" s="71"/>
      <c r="H40" s="71"/>
      <c r="I40" s="16"/>
      <c r="J40" s="17"/>
      <c r="K40" s="15"/>
      <c r="L40" s="102"/>
      <c r="M40" s="102"/>
      <c r="N40" s="102"/>
      <c r="O40" s="13"/>
      <c r="P40" s="66"/>
      <c r="Q40" s="66"/>
      <c r="R40" s="66"/>
      <c r="S40" s="66"/>
      <c r="T40" s="66"/>
      <c r="U40" s="66"/>
      <c r="V40" s="66"/>
      <c r="W40" s="11"/>
      <c r="X40" s="11"/>
    </row>
    <row r="41" spans="1:24" ht="12.75">
      <c r="A41" s="39" t="s">
        <v>38</v>
      </c>
      <c r="B41" s="40" t="s">
        <v>39</v>
      </c>
      <c r="C41" s="103"/>
      <c r="D41" s="41"/>
      <c r="E41" s="41"/>
      <c r="F41" s="42">
        <v>1855.026</v>
      </c>
      <c r="G41" s="42">
        <v>281.97</v>
      </c>
      <c r="H41" s="47">
        <f>H42+H43</f>
        <v>66.91</v>
      </c>
      <c r="I41" s="47">
        <f aca="true" t="shared" si="7" ref="I41:R41">I42+I43</f>
        <v>0</v>
      </c>
      <c r="J41" s="47">
        <f t="shared" si="7"/>
        <v>0</v>
      </c>
      <c r="K41" s="47">
        <f t="shared" si="7"/>
        <v>0</v>
      </c>
      <c r="L41" s="47">
        <f t="shared" si="7"/>
        <v>0</v>
      </c>
      <c r="M41" s="47">
        <f t="shared" si="7"/>
        <v>0</v>
      </c>
      <c r="N41" s="47">
        <f t="shared" si="7"/>
        <v>0</v>
      </c>
      <c r="O41" s="47">
        <f t="shared" si="7"/>
        <v>0</v>
      </c>
      <c r="P41" s="47">
        <f t="shared" si="7"/>
        <v>401.48</v>
      </c>
      <c r="Q41" s="47">
        <f t="shared" si="7"/>
        <v>200.74</v>
      </c>
      <c r="R41" s="47">
        <f t="shared" si="7"/>
        <v>200.74</v>
      </c>
      <c r="S41" s="47">
        <f>S42+S43</f>
        <v>33.46</v>
      </c>
      <c r="T41" s="47">
        <f>T42+T43</f>
        <v>200.74</v>
      </c>
      <c r="U41" s="47">
        <f>U42+U43</f>
        <v>100.37</v>
      </c>
      <c r="V41" s="47">
        <f>V42+V43</f>
        <v>100.37</v>
      </c>
      <c r="W41" s="83"/>
      <c r="X41" s="6"/>
    </row>
    <row r="42" spans="1:24" ht="12.75">
      <c r="A42" s="48" t="s">
        <v>40</v>
      </c>
      <c r="B42" s="49" t="s">
        <v>41</v>
      </c>
      <c r="C42" s="97"/>
      <c r="D42" s="98"/>
      <c r="E42" s="98"/>
      <c r="F42" s="99"/>
      <c r="G42" s="99"/>
      <c r="H42" s="99"/>
      <c r="I42" s="50"/>
      <c r="J42" s="51"/>
      <c r="K42" s="52"/>
      <c r="L42" s="100"/>
      <c r="M42" s="100"/>
      <c r="N42" s="100"/>
      <c r="O42" s="53"/>
      <c r="P42" s="57"/>
      <c r="Q42" s="57"/>
      <c r="R42" s="57"/>
      <c r="S42" s="57"/>
      <c r="T42" s="57"/>
      <c r="U42" s="57"/>
      <c r="V42" s="57"/>
      <c r="W42" s="82"/>
      <c r="X42" s="9"/>
    </row>
    <row r="43" spans="1:24" ht="25.5">
      <c r="A43" s="48" t="s">
        <v>42</v>
      </c>
      <c r="B43" s="49" t="s">
        <v>43</v>
      </c>
      <c r="C43" s="97"/>
      <c r="D43" s="98"/>
      <c r="E43" s="98"/>
      <c r="F43" s="99">
        <v>0</v>
      </c>
      <c r="G43" s="99">
        <v>0</v>
      </c>
      <c r="H43" s="99">
        <v>66.91</v>
      </c>
      <c r="I43" s="50"/>
      <c r="J43" s="51"/>
      <c r="K43" s="52"/>
      <c r="L43" s="100"/>
      <c r="M43" s="100"/>
      <c r="N43" s="100"/>
      <c r="O43" s="53"/>
      <c r="P43" s="57">
        <v>401.48</v>
      </c>
      <c r="Q43" s="57">
        <v>200.74</v>
      </c>
      <c r="R43" s="57">
        <v>200.74</v>
      </c>
      <c r="S43" s="57">
        <v>33.46</v>
      </c>
      <c r="T43" s="57">
        <v>200.74</v>
      </c>
      <c r="U43" s="57">
        <v>100.37</v>
      </c>
      <c r="V43" s="57">
        <v>100.37</v>
      </c>
      <c r="W43" s="82"/>
      <c r="X43" s="72" t="s">
        <v>169</v>
      </c>
    </row>
    <row r="44" spans="1:24" ht="12.75">
      <c r="A44" s="48" t="s">
        <v>44</v>
      </c>
      <c r="B44" s="49" t="s">
        <v>120</v>
      </c>
      <c r="C44" s="97"/>
      <c r="D44" s="98"/>
      <c r="E44" s="98"/>
      <c r="F44" s="99">
        <v>0</v>
      </c>
      <c r="G44" s="99">
        <v>0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82"/>
      <c r="X44" s="9"/>
    </row>
    <row r="45" spans="1:24" ht="13.5">
      <c r="A45" s="58" t="s">
        <v>45</v>
      </c>
      <c r="B45" s="55" t="s">
        <v>29</v>
      </c>
      <c r="C45" s="97"/>
      <c r="D45" s="98"/>
      <c r="E45" s="98"/>
      <c r="F45" s="99">
        <v>0</v>
      </c>
      <c r="G45" s="99">
        <v>0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82"/>
      <c r="X45" s="9"/>
    </row>
    <row r="46" spans="1:24" ht="13.5">
      <c r="A46" s="58" t="s">
        <v>46</v>
      </c>
      <c r="B46" s="55" t="s">
        <v>30</v>
      </c>
      <c r="C46" s="97"/>
      <c r="D46" s="98"/>
      <c r="E46" s="98"/>
      <c r="F46" s="99">
        <v>0</v>
      </c>
      <c r="G46" s="99">
        <v>0</v>
      </c>
      <c r="H46" s="99">
        <v>2.29</v>
      </c>
      <c r="I46" s="99">
        <f aca="true" t="shared" si="8" ref="I46:O46">I45*0.302</f>
        <v>0</v>
      </c>
      <c r="J46" s="99">
        <f t="shared" si="8"/>
        <v>0</v>
      </c>
      <c r="K46" s="99">
        <f t="shared" si="8"/>
        <v>0</v>
      </c>
      <c r="L46" s="99">
        <f t="shared" si="8"/>
        <v>0</v>
      </c>
      <c r="M46" s="99">
        <f t="shared" si="8"/>
        <v>0</v>
      </c>
      <c r="N46" s="99">
        <f t="shared" si="8"/>
        <v>0</v>
      </c>
      <c r="O46" s="99">
        <f t="shared" si="8"/>
        <v>0</v>
      </c>
      <c r="P46" s="99">
        <v>13.72</v>
      </c>
      <c r="Q46" s="99">
        <v>6.86</v>
      </c>
      <c r="R46" s="99">
        <v>6.86</v>
      </c>
      <c r="S46" s="99">
        <v>2.29</v>
      </c>
      <c r="T46" s="99">
        <v>13.72</v>
      </c>
      <c r="U46" s="99">
        <v>6.86</v>
      </c>
      <c r="V46" s="99">
        <v>6.86</v>
      </c>
      <c r="W46" s="82"/>
      <c r="X46" s="9"/>
    </row>
    <row r="47" spans="1:24" ht="13.5">
      <c r="A47" s="104"/>
      <c r="B47" s="105"/>
      <c r="C47" s="26"/>
      <c r="D47" s="71"/>
      <c r="E47" s="71"/>
      <c r="F47" s="106"/>
      <c r="G47" s="106"/>
      <c r="H47" s="106"/>
      <c r="I47" s="16"/>
      <c r="J47" s="17"/>
      <c r="K47" s="15"/>
      <c r="L47" s="102"/>
      <c r="M47" s="102"/>
      <c r="N47" s="102"/>
      <c r="O47" s="13"/>
      <c r="P47" s="66"/>
      <c r="Q47" s="66"/>
      <c r="R47" s="66"/>
      <c r="S47" s="66"/>
      <c r="T47" s="66"/>
      <c r="U47" s="66"/>
      <c r="V47" s="66"/>
      <c r="W47" s="11"/>
      <c r="X47" s="11"/>
    </row>
    <row r="48" spans="1:24" ht="12.75">
      <c r="A48" s="39" t="s">
        <v>47</v>
      </c>
      <c r="B48" s="40" t="s">
        <v>48</v>
      </c>
      <c r="C48" s="103"/>
      <c r="D48" s="41"/>
      <c r="E48" s="41"/>
      <c r="F48" s="47">
        <f aca="true" t="shared" si="9" ref="F48:V48">F49+F57+F60+F61+F62+F63+F64</f>
        <v>9975.819</v>
      </c>
      <c r="G48" s="47">
        <f t="shared" si="9"/>
        <v>1279.96</v>
      </c>
      <c r="H48" s="47">
        <f t="shared" si="9"/>
        <v>28.33152</v>
      </c>
      <c r="I48" s="47">
        <f t="shared" si="9"/>
        <v>0</v>
      </c>
      <c r="J48" s="47">
        <f t="shared" si="9"/>
        <v>0</v>
      </c>
      <c r="K48" s="47">
        <f t="shared" si="9"/>
        <v>0</v>
      </c>
      <c r="L48" s="47">
        <f t="shared" si="9"/>
        <v>0</v>
      </c>
      <c r="M48" s="47">
        <f t="shared" si="9"/>
        <v>0</v>
      </c>
      <c r="N48" s="47">
        <f t="shared" si="9"/>
        <v>0</v>
      </c>
      <c r="O48" s="47">
        <f t="shared" si="9"/>
        <v>0</v>
      </c>
      <c r="P48" s="47">
        <f t="shared" si="9"/>
        <v>170.01516</v>
      </c>
      <c r="Q48" s="47">
        <f t="shared" si="9"/>
        <v>85.00758</v>
      </c>
      <c r="R48" s="47">
        <f t="shared" si="9"/>
        <v>85.00758</v>
      </c>
      <c r="S48" s="47">
        <f t="shared" si="9"/>
        <v>28.33152</v>
      </c>
      <c r="T48" s="47">
        <f>T49+T57+T60+T61+T62+T63+T64</f>
        <v>170.01516</v>
      </c>
      <c r="U48" s="47">
        <f t="shared" si="9"/>
        <v>85.00758</v>
      </c>
      <c r="V48" s="47">
        <f t="shared" si="9"/>
        <v>89.5125</v>
      </c>
      <c r="W48" s="83"/>
      <c r="X48" s="6"/>
    </row>
    <row r="49" spans="1:24" ht="12.75" customHeight="1">
      <c r="A49" s="48" t="s">
        <v>49</v>
      </c>
      <c r="B49" s="49" t="s">
        <v>50</v>
      </c>
      <c r="C49" s="97"/>
      <c r="D49" s="98"/>
      <c r="E49" s="98"/>
      <c r="F49" s="57">
        <f>SUM(F50:F56)</f>
        <v>5556.571</v>
      </c>
      <c r="G49" s="57">
        <f>SUM(G50:G56)</f>
        <v>643.38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82"/>
      <c r="X49" s="9"/>
    </row>
    <row r="50" spans="1:24" ht="13.5">
      <c r="A50" s="54" t="s">
        <v>64</v>
      </c>
      <c r="B50" s="55" t="s">
        <v>52</v>
      </c>
      <c r="C50" s="97"/>
      <c r="D50" s="98"/>
      <c r="E50" s="98"/>
      <c r="F50" s="57">
        <v>5556.571</v>
      </c>
      <c r="G50" s="57">
        <v>643.38</v>
      </c>
      <c r="H50" s="57"/>
      <c r="I50" s="56"/>
      <c r="J50" s="56"/>
      <c r="K50" s="52"/>
      <c r="L50" s="52"/>
      <c r="M50" s="52"/>
      <c r="N50" s="52"/>
      <c r="O50" s="57"/>
      <c r="P50" s="57"/>
      <c r="Q50" s="57"/>
      <c r="R50" s="57"/>
      <c r="S50" s="57"/>
      <c r="T50" s="57"/>
      <c r="U50" s="57"/>
      <c r="V50" s="57"/>
      <c r="W50" s="82"/>
      <c r="X50" s="9"/>
    </row>
    <row r="51" spans="1:24" ht="13.5">
      <c r="A51" s="54" t="s">
        <v>65</v>
      </c>
      <c r="B51" s="55" t="s">
        <v>54</v>
      </c>
      <c r="C51" s="97"/>
      <c r="D51" s="98"/>
      <c r="E51" s="98"/>
      <c r="F51" s="57"/>
      <c r="G51" s="57"/>
      <c r="H51" s="57"/>
      <c r="I51" s="56"/>
      <c r="J51" s="56"/>
      <c r="K51" s="52"/>
      <c r="L51" s="52"/>
      <c r="M51" s="52"/>
      <c r="N51" s="52"/>
      <c r="O51" s="57"/>
      <c r="P51" s="57"/>
      <c r="Q51" s="57"/>
      <c r="R51" s="57"/>
      <c r="S51" s="57"/>
      <c r="T51" s="57"/>
      <c r="U51" s="57"/>
      <c r="V51" s="57"/>
      <c r="W51" s="82"/>
      <c r="X51" s="9"/>
    </row>
    <row r="52" spans="1:24" ht="13.5">
      <c r="A52" s="54" t="s">
        <v>66</v>
      </c>
      <c r="B52" s="55" t="s">
        <v>56</v>
      </c>
      <c r="C52" s="97"/>
      <c r="D52" s="98"/>
      <c r="E52" s="98"/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82"/>
      <c r="X52" s="9"/>
    </row>
    <row r="53" spans="1:24" ht="13.5">
      <c r="A53" s="54" t="s">
        <v>67</v>
      </c>
      <c r="B53" s="55" t="s">
        <v>58</v>
      </c>
      <c r="C53" s="97"/>
      <c r="D53" s="98"/>
      <c r="E53" s="98"/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82"/>
      <c r="X53" s="9"/>
    </row>
    <row r="54" spans="1:24" ht="13.5">
      <c r="A54" s="54" t="s">
        <v>68</v>
      </c>
      <c r="B54" s="55" t="s">
        <v>59</v>
      </c>
      <c r="C54" s="97"/>
      <c r="D54" s="98"/>
      <c r="E54" s="98"/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82"/>
      <c r="X54" s="9"/>
    </row>
    <row r="55" spans="1:24" ht="12" customHeight="1">
      <c r="A55" s="54" t="s">
        <v>69</v>
      </c>
      <c r="B55" s="55" t="s">
        <v>60</v>
      </c>
      <c r="C55" s="97"/>
      <c r="D55" s="98"/>
      <c r="E55" s="98"/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82"/>
      <c r="X55" s="9"/>
    </row>
    <row r="56" spans="1:24" ht="13.5">
      <c r="A56" s="54" t="s">
        <v>70</v>
      </c>
      <c r="B56" s="55" t="s">
        <v>61</v>
      </c>
      <c r="C56" s="97"/>
      <c r="D56" s="98"/>
      <c r="E56" s="98"/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82"/>
      <c r="X56" s="9"/>
    </row>
    <row r="57" spans="1:24" ht="12.75">
      <c r="A57" s="48" t="s">
        <v>51</v>
      </c>
      <c r="B57" s="49" t="s">
        <v>71</v>
      </c>
      <c r="C57" s="97"/>
      <c r="D57" s="98"/>
      <c r="E57" s="98"/>
      <c r="F57" s="57">
        <f aca="true" t="shared" si="10" ref="F57:V57">SUM(F58:F59)</f>
        <v>4419.248</v>
      </c>
      <c r="G57" s="57">
        <f t="shared" si="10"/>
        <v>636.58</v>
      </c>
      <c r="H57" s="57">
        <f t="shared" si="10"/>
        <v>28.33152</v>
      </c>
      <c r="I57" s="57">
        <f t="shared" si="10"/>
        <v>0</v>
      </c>
      <c r="J57" s="57">
        <f t="shared" si="10"/>
        <v>0</v>
      </c>
      <c r="K57" s="57">
        <f t="shared" si="10"/>
        <v>0</v>
      </c>
      <c r="L57" s="57">
        <f t="shared" si="10"/>
        <v>0</v>
      </c>
      <c r="M57" s="57">
        <f t="shared" si="10"/>
        <v>0</v>
      </c>
      <c r="N57" s="57">
        <f t="shared" si="10"/>
        <v>0</v>
      </c>
      <c r="O57" s="57">
        <f t="shared" si="10"/>
        <v>0</v>
      </c>
      <c r="P57" s="57">
        <f t="shared" si="10"/>
        <v>170.01516</v>
      </c>
      <c r="Q57" s="57">
        <f t="shared" si="10"/>
        <v>85.00758</v>
      </c>
      <c r="R57" s="57">
        <f t="shared" si="10"/>
        <v>85.00758</v>
      </c>
      <c r="S57" s="57">
        <f t="shared" si="10"/>
        <v>28.33152</v>
      </c>
      <c r="T57" s="57">
        <f>SUM(T58:T59)</f>
        <v>170.01516</v>
      </c>
      <c r="U57" s="57">
        <f t="shared" si="10"/>
        <v>85.00758</v>
      </c>
      <c r="V57" s="57">
        <f t="shared" si="10"/>
        <v>89.5125</v>
      </c>
      <c r="W57" s="82"/>
      <c r="X57" s="9"/>
    </row>
    <row r="58" spans="1:24" ht="25.5">
      <c r="A58" s="54" t="s">
        <v>72</v>
      </c>
      <c r="B58" s="55" t="s">
        <v>29</v>
      </c>
      <c r="C58" s="97"/>
      <c r="D58" s="98"/>
      <c r="E58" s="98"/>
      <c r="F58" s="57">
        <v>3293.038</v>
      </c>
      <c r="G58" s="57">
        <v>474.35</v>
      </c>
      <c r="H58" s="57">
        <v>21.76</v>
      </c>
      <c r="I58" s="56"/>
      <c r="J58" s="56"/>
      <c r="K58" s="52"/>
      <c r="L58" s="52"/>
      <c r="M58" s="52"/>
      <c r="N58" s="52"/>
      <c r="O58" s="57"/>
      <c r="P58" s="57">
        <v>130.58</v>
      </c>
      <c r="Q58" s="57">
        <v>65.29</v>
      </c>
      <c r="R58" s="57">
        <v>65.29</v>
      </c>
      <c r="S58" s="57">
        <v>21.76</v>
      </c>
      <c r="T58" s="57">
        <v>130.58</v>
      </c>
      <c r="U58" s="57">
        <v>65.29</v>
      </c>
      <c r="V58" s="57">
        <v>68.75</v>
      </c>
      <c r="W58" s="82"/>
      <c r="X58" s="29" t="s">
        <v>168</v>
      </c>
    </row>
    <row r="59" spans="1:24" ht="13.5">
      <c r="A59" s="54" t="s">
        <v>73</v>
      </c>
      <c r="B59" s="55" t="s">
        <v>30</v>
      </c>
      <c r="C59" s="97"/>
      <c r="D59" s="98"/>
      <c r="E59" s="98"/>
      <c r="F59" s="57">
        <v>1126.21</v>
      </c>
      <c r="G59" s="57">
        <v>162.23</v>
      </c>
      <c r="H59" s="57">
        <f>H58*0.302</f>
        <v>6.5715200000000005</v>
      </c>
      <c r="I59" s="57">
        <f aca="true" t="shared" si="11" ref="I59:V59">I58*0.302</f>
        <v>0</v>
      </c>
      <c r="J59" s="57">
        <f t="shared" si="11"/>
        <v>0</v>
      </c>
      <c r="K59" s="57">
        <f t="shared" si="11"/>
        <v>0</v>
      </c>
      <c r="L59" s="57">
        <f t="shared" si="11"/>
        <v>0</v>
      </c>
      <c r="M59" s="57">
        <f t="shared" si="11"/>
        <v>0</v>
      </c>
      <c r="N59" s="57">
        <f t="shared" si="11"/>
        <v>0</v>
      </c>
      <c r="O59" s="57">
        <f t="shared" si="11"/>
        <v>0</v>
      </c>
      <c r="P59" s="57">
        <f t="shared" si="11"/>
        <v>39.43516</v>
      </c>
      <c r="Q59" s="57">
        <f t="shared" si="11"/>
        <v>19.71758</v>
      </c>
      <c r="R59" s="57">
        <f t="shared" si="11"/>
        <v>19.71758</v>
      </c>
      <c r="S59" s="57">
        <f t="shared" si="11"/>
        <v>6.5715200000000005</v>
      </c>
      <c r="T59" s="57">
        <f t="shared" si="11"/>
        <v>39.43516</v>
      </c>
      <c r="U59" s="57">
        <f t="shared" si="11"/>
        <v>19.71758</v>
      </c>
      <c r="V59" s="57">
        <f t="shared" si="11"/>
        <v>20.7625</v>
      </c>
      <c r="W59" s="82"/>
      <c r="X59" s="9" t="s">
        <v>165</v>
      </c>
    </row>
    <row r="60" spans="1:24" ht="12.75">
      <c r="A60" s="48" t="s">
        <v>53</v>
      </c>
      <c r="B60" s="49" t="s">
        <v>74</v>
      </c>
      <c r="C60" s="97"/>
      <c r="D60" s="98"/>
      <c r="E60" s="98"/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v>0</v>
      </c>
      <c r="R60" s="98">
        <v>0</v>
      </c>
      <c r="S60" s="98">
        <v>0</v>
      </c>
      <c r="T60" s="98">
        <v>0</v>
      </c>
      <c r="U60" s="98">
        <v>0</v>
      </c>
      <c r="V60" s="98">
        <v>0</v>
      </c>
      <c r="W60" s="82"/>
      <c r="X60" s="9"/>
    </row>
    <row r="61" spans="1:24" ht="12.75">
      <c r="A61" s="48" t="s">
        <v>55</v>
      </c>
      <c r="B61" s="49" t="s">
        <v>75</v>
      </c>
      <c r="C61" s="97"/>
      <c r="D61" s="98"/>
      <c r="E61" s="98"/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82"/>
      <c r="X61" s="9"/>
    </row>
    <row r="62" spans="1:24" ht="12.75">
      <c r="A62" s="48" t="s">
        <v>57</v>
      </c>
      <c r="B62" s="49" t="s">
        <v>76</v>
      </c>
      <c r="C62" s="97"/>
      <c r="D62" s="98"/>
      <c r="E62" s="98"/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82"/>
      <c r="X62" s="9"/>
    </row>
    <row r="63" spans="1:24" ht="12.75">
      <c r="A63" s="48" t="s">
        <v>62</v>
      </c>
      <c r="B63" s="49" t="s">
        <v>77</v>
      </c>
      <c r="C63" s="97"/>
      <c r="D63" s="98"/>
      <c r="E63" s="98"/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W63" s="82"/>
      <c r="X63" s="9"/>
    </row>
    <row r="64" spans="1:24" ht="12.75">
      <c r="A64" s="48" t="s">
        <v>63</v>
      </c>
      <c r="B64" s="49" t="s">
        <v>78</v>
      </c>
      <c r="C64" s="97"/>
      <c r="D64" s="98"/>
      <c r="E64" s="98"/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82"/>
      <c r="X64" s="9"/>
    </row>
    <row r="65" spans="1:24" ht="12.75">
      <c r="A65" s="7"/>
      <c r="B65" s="8"/>
      <c r="C65" s="26"/>
      <c r="D65" s="71"/>
      <c r="E65" s="71"/>
      <c r="F65" s="71"/>
      <c r="G65" s="71"/>
      <c r="H65" s="71"/>
      <c r="I65" s="16"/>
      <c r="J65" s="17"/>
      <c r="K65" s="15"/>
      <c r="L65" s="102"/>
      <c r="M65" s="102"/>
      <c r="N65" s="102"/>
      <c r="O65" s="13"/>
      <c r="P65" s="66"/>
      <c r="Q65" s="66"/>
      <c r="R65" s="66"/>
      <c r="S65" s="66"/>
      <c r="T65" s="66"/>
      <c r="U65" s="66"/>
      <c r="V65" s="66"/>
      <c r="W65" s="11"/>
      <c r="X65" s="11"/>
    </row>
    <row r="66" spans="1:24" ht="12.75">
      <c r="A66" s="39" t="s">
        <v>79</v>
      </c>
      <c r="B66" s="40" t="s">
        <v>80</v>
      </c>
      <c r="C66" s="103"/>
      <c r="D66" s="41"/>
      <c r="E66" s="41"/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83"/>
      <c r="X66" s="6"/>
    </row>
    <row r="67" spans="1:24" ht="12.75">
      <c r="A67" s="39" t="s">
        <v>81</v>
      </c>
      <c r="B67" s="40" t="s">
        <v>83</v>
      </c>
      <c r="C67" s="103"/>
      <c r="D67" s="41"/>
      <c r="E67" s="41"/>
      <c r="F67" s="42">
        <v>507.76</v>
      </c>
      <c r="G67" s="42">
        <v>175.76</v>
      </c>
      <c r="H67" s="42"/>
      <c r="I67" s="43"/>
      <c r="J67" s="44"/>
      <c r="K67" s="45"/>
      <c r="L67" s="107"/>
      <c r="M67" s="107"/>
      <c r="N67" s="107"/>
      <c r="O67" s="46"/>
      <c r="P67" s="47"/>
      <c r="Q67" s="47"/>
      <c r="R67" s="47"/>
      <c r="S67" s="47"/>
      <c r="T67" s="47"/>
      <c r="U67" s="47"/>
      <c r="V67" s="47"/>
      <c r="W67" s="82"/>
      <c r="X67" s="9"/>
    </row>
    <row r="68" spans="1:24" ht="12.75">
      <c r="A68" s="39" t="s">
        <v>82</v>
      </c>
      <c r="B68" s="40" t="s">
        <v>84</v>
      </c>
      <c r="C68" s="103"/>
      <c r="D68" s="41"/>
      <c r="E68" s="41"/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82"/>
      <c r="X68" s="9"/>
    </row>
    <row r="69" spans="1:24" ht="12.75">
      <c r="A69" s="39" t="s">
        <v>85</v>
      </c>
      <c r="B69" s="40" t="s">
        <v>86</v>
      </c>
      <c r="C69" s="103"/>
      <c r="D69" s="41"/>
      <c r="E69" s="41"/>
      <c r="F69" s="42">
        <f aca="true" t="shared" si="12" ref="F69:V69">SUM(F70:F75)</f>
        <v>805.21</v>
      </c>
      <c r="G69" s="42">
        <f t="shared" si="12"/>
        <v>170.52</v>
      </c>
      <c r="H69" s="42">
        <f t="shared" si="12"/>
        <v>0.81</v>
      </c>
      <c r="I69" s="42">
        <f t="shared" si="12"/>
        <v>0</v>
      </c>
      <c r="J69" s="42">
        <f t="shared" si="12"/>
        <v>0</v>
      </c>
      <c r="K69" s="42">
        <f t="shared" si="12"/>
        <v>0</v>
      </c>
      <c r="L69" s="42">
        <f t="shared" si="12"/>
        <v>0</v>
      </c>
      <c r="M69" s="42">
        <f t="shared" si="12"/>
        <v>0</v>
      </c>
      <c r="N69" s="42">
        <f t="shared" si="12"/>
        <v>0</v>
      </c>
      <c r="O69" s="42">
        <f t="shared" si="12"/>
        <v>0</v>
      </c>
      <c r="P69" s="42">
        <f t="shared" si="12"/>
        <v>4.84</v>
      </c>
      <c r="Q69" s="42">
        <f t="shared" si="12"/>
        <v>2.42</v>
      </c>
      <c r="R69" s="42">
        <f t="shared" si="12"/>
        <v>2.42</v>
      </c>
      <c r="S69" s="42">
        <f t="shared" si="12"/>
        <v>0.81</v>
      </c>
      <c r="T69" s="42">
        <f>SUM(T70:T75)</f>
        <v>4.84</v>
      </c>
      <c r="U69" s="42">
        <f t="shared" si="12"/>
        <v>2.42</v>
      </c>
      <c r="V69" s="42">
        <f t="shared" si="12"/>
        <v>2.42</v>
      </c>
      <c r="W69" s="82"/>
      <c r="X69" s="9"/>
    </row>
    <row r="70" spans="1:24" ht="12.75">
      <c r="A70" s="48" t="s">
        <v>87</v>
      </c>
      <c r="B70" s="49" t="s">
        <v>88</v>
      </c>
      <c r="C70" s="97"/>
      <c r="D70" s="98"/>
      <c r="E70" s="98"/>
      <c r="F70" s="99">
        <v>190</v>
      </c>
      <c r="G70" s="99"/>
      <c r="H70" s="99"/>
      <c r="I70" s="50"/>
      <c r="J70" s="51"/>
      <c r="K70" s="52"/>
      <c r="L70" s="100"/>
      <c r="M70" s="100"/>
      <c r="N70" s="100"/>
      <c r="O70" s="53"/>
      <c r="P70" s="57"/>
      <c r="Q70" s="57"/>
      <c r="R70" s="57"/>
      <c r="S70" s="57"/>
      <c r="T70" s="57"/>
      <c r="U70" s="57"/>
      <c r="V70" s="57"/>
      <c r="W70" s="82"/>
      <c r="X70" s="9"/>
    </row>
    <row r="71" spans="1:24" ht="12.75">
      <c r="A71" s="48" t="s">
        <v>89</v>
      </c>
      <c r="B71" s="49" t="s">
        <v>90</v>
      </c>
      <c r="C71" s="97"/>
      <c r="D71" s="98"/>
      <c r="E71" s="98"/>
      <c r="F71" s="98">
        <v>0</v>
      </c>
      <c r="G71" s="98">
        <v>0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82"/>
      <c r="X71" s="9"/>
    </row>
    <row r="72" spans="1:24" ht="12.75">
      <c r="A72" s="48" t="s">
        <v>91</v>
      </c>
      <c r="B72" s="49" t="s">
        <v>92</v>
      </c>
      <c r="C72" s="97"/>
      <c r="D72" s="98"/>
      <c r="E72" s="98"/>
      <c r="F72" s="98">
        <v>0</v>
      </c>
      <c r="G72" s="98">
        <v>0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82"/>
      <c r="X72" s="9"/>
    </row>
    <row r="73" spans="1:24" ht="12.75">
      <c r="A73" s="48" t="s">
        <v>93</v>
      </c>
      <c r="B73" s="49" t="s">
        <v>94</v>
      </c>
      <c r="C73" s="97"/>
      <c r="D73" s="98"/>
      <c r="E73" s="98"/>
      <c r="F73" s="99">
        <v>21</v>
      </c>
      <c r="G73" s="99"/>
      <c r="H73" s="99"/>
      <c r="I73" s="50"/>
      <c r="J73" s="51"/>
      <c r="K73" s="52"/>
      <c r="L73" s="100"/>
      <c r="M73" s="100"/>
      <c r="N73" s="100"/>
      <c r="O73" s="53"/>
      <c r="P73" s="57"/>
      <c r="Q73" s="57"/>
      <c r="R73" s="57"/>
      <c r="S73" s="57"/>
      <c r="T73" s="57"/>
      <c r="U73" s="57"/>
      <c r="V73" s="57"/>
      <c r="W73" s="82"/>
      <c r="X73" s="9"/>
    </row>
    <row r="74" spans="1:24" ht="12.75">
      <c r="A74" s="48" t="s">
        <v>95</v>
      </c>
      <c r="B74" s="49" t="s">
        <v>96</v>
      </c>
      <c r="C74" s="97"/>
      <c r="D74" s="98"/>
      <c r="E74" s="98"/>
      <c r="F74" s="98">
        <v>0</v>
      </c>
      <c r="G74" s="98">
        <v>0</v>
      </c>
      <c r="H74" s="98">
        <v>0.81</v>
      </c>
      <c r="I74" s="98"/>
      <c r="J74" s="98"/>
      <c r="K74" s="98"/>
      <c r="L74" s="98"/>
      <c r="M74" s="98"/>
      <c r="N74" s="98"/>
      <c r="O74" s="98"/>
      <c r="P74" s="98">
        <v>4.84</v>
      </c>
      <c r="Q74" s="98">
        <v>2.42</v>
      </c>
      <c r="R74" s="98">
        <v>2.42</v>
      </c>
      <c r="S74" s="98">
        <v>0.81</v>
      </c>
      <c r="T74" s="98">
        <v>4.84</v>
      </c>
      <c r="U74" s="98">
        <v>2.42</v>
      </c>
      <c r="V74" s="98">
        <v>2.42</v>
      </c>
      <c r="W74" s="82"/>
      <c r="X74" s="9" t="s">
        <v>163</v>
      </c>
    </row>
    <row r="75" spans="1:24" ht="25.5">
      <c r="A75" s="48" t="s">
        <v>97</v>
      </c>
      <c r="B75" s="49" t="s">
        <v>98</v>
      </c>
      <c r="C75" s="97"/>
      <c r="D75" s="98"/>
      <c r="E75" s="98"/>
      <c r="F75" s="99">
        <v>594.21</v>
      </c>
      <c r="G75" s="99">
        <v>170.52</v>
      </c>
      <c r="H75" s="99"/>
      <c r="I75" s="50"/>
      <c r="J75" s="51"/>
      <c r="K75" s="52"/>
      <c r="L75" s="100"/>
      <c r="M75" s="100"/>
      <c r="N75" s="100"/>
      <c r="O75" s="53"/>
      <c r="P75" s="57"/>
      <c r="Q75" s="57"/>
      <c r="R75" s="57"/>
      <c r="S75" s="57"/>
      <c r="T75" s="57"/>
      <c r="U75" s="57"/>
      <c r="V75" s="57"/>
      <c r="W75" s="82"/>
      <c r="X75" s="9"/>
    </row>
    <row r="76" spans="1:24" ht="12.75">
      <c r="A76" s="7"/>
      <c r="B76" s="8"/>
      <c r="C76" s="26"/>
      <c r="D76" s="71"/>
      <c r="E76" s="71"/>
      <c r="F76" s="106"/>
      <c r="G76" s="106"/>
      <c r="H76" s="106"/>
      <c r="I76" s="16"/>
      <c r="J76" s="17"/>
      <c r="K76" s="15"/>
      <c r="L76" s="102"/>
      <c r="M76" s="102"/>
      <c r="N76" s="102"/>
      <c r="O76" s="13"/>
      <c r="P76" s="66"/>
      <c r="Q76" s="66"/>
      <c r="R76" s="66"/>
      <c r="S76" s="66"/>
      <c r="T76" s="66"/>
      <c r="U76" s="66"/>
      <c r="V76" s="66"/>
      <c r="W76" s="11"/>
      <c r="X76" s="11"/>
    </row>
    <row r="77" spans="1:24" ht="12.75">
      <c r="A77" s="39" t="s">
        <v>99</v>
      </c>
      <c r="B77" s="40" t="s">
        <v>100</v>
      </c>
      <c r="C77" s="103"/>
      <c r="D77" s="41"/>
      <c r="E77" s="41"/>
      <c r="F77" s="41">
        <f aca="true" t="shared" si="13" ref="F77:V77">SUM(F78:F81)</f>
        <v>0</v>
      </c>
      <c r="G77" s="41">
        <f t="shared" si="13"/>
        <v>0</v>
      </c>
      <c r="H77" s="41">
        <f t="shared" si="13"/>
        <v>15.32</v>
      </c>
      <c r="I77" s="41">
        <f t="shared" si="13"/>
        <v>0</v>
      </c>
      <c r="J77" s="41">
        <f t="shared" si="13"/>
        <v>0</v>
      </c>
      <c r="K77" s="41">
        <f t="shared" si="13"/>
        <v>0</v>
      </c>
      <c r="L77" s="41">
        <f t="shared" si="13"/>
        <v>0</v>
      </c>
      <c r="M77" s="41">
        <f t="shared" si="13"/>
        <v>0</v>
      </c>
      <c r="N77" s="41">
        <f t="shared" si="13"/>
        <v>0</v>
      </c>
      <c r="O77" s="41">
        <f t="shared" si="13"/>
        <v>0</v>
      </c>
      <c r="P77" s="41">
        <f t="shared" si="13"/>
        <v>91.92</v>
      </c>
      <c r="Q77" s="41">
        <f t="shared" si="13"/>
        <v>45.96</v>
      </c>
      <c r="R77" s="41">
        <f t="shared" si="13"/>
        <v>45.96</v>
      </c>
      <c r="S77" s="41">
        <f t="shared" si="13"/>
        <v>0</v>
      </c>
      <c r="T77" s="41">
        <f>SUM(T78:T81)</f>
        <v>0</v>
      </c>
      <c r="U77" s="41">
        <f t="shared" si="13"/>
        <v>0</v>
      </c>
      <c r="V77" s="41">
        <f t="shared" si="13"/>
        <v>0</v>
      </c>
      <c r="W77" s="83"/>
      <c r="X77" s="6"/>
    </row>
    <row r="78" spans="1:24" ht="14.25" customHeight="1">
      <c r="A78" s="48" t="s">
        <v>101</v>
      </c>
      <c r="B78" s="49" t="s">
        <v>104</v>
      </c>
      <c r="C78" s="97"/>
      <c r="D78" s="98"/>
      <c r="E78" s="98"/>
      <c r="F78" s="98">
        <v>0</v>
      </c>
      <c r="G78" s="98">
        <v>0</v>
      </c>
      <c r="H78" s="98">
        <v>15.32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91.92</v>
      </c>
      <c r="Q78" s="98">
        <v>45.96</v>
      </c>
      <c r="R78" s="98">
        <v>45.96</v>
      </c>
      <c r="S78" s="98"/>
      <c r="T78" s="98"/>
      <c r="U78" s="98"/>
      <c r="V78" s="98"/>
      <c r="W78" s="82"/>
      <c r="X78" s="72" t="s">
        <v>164</v>
      </c>
    </row>
    <row r="79" spans="1:24" ht="12.75">
      <c r="A79" s="48" t="s">
        <v>102</v>
      </c>
      <c r="B79" s="49" t="s">
        <v>105</v>
      </c>
      <c r="C79" s="97"/>
      <c r="D79" s="98"/>
      <c r="E79" s="98"/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v>0</v>
      </c>
      <c r="R79" s="98">
        <v>0</v>
      </c>
      <c r="S79" s="98">
        <v>0</v>
      </c>
      <c r="T79" s="98">
        <v>0</v>
      </c>
      <c r="U79" s="98">
        <v>0</v>
      </c>
      <c r="V79" s="98">
        <v>0</v>
      </c>
      <c r="W79" s="82"/>
      <c r="X79" s="9"/>
    </row>
    <row r="80" spans="1:24" ht="12.75">
      <c r="A80" s="48" t="s">
        <v>106</v>
      </c>
      <c r="B80" s="49" t="s">
        <v>103</v>
      </c>
      <c r="C80" s="97"/>
      <c r="D80" s="98"/>
      <c r="E80" s="98"/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v>0</v>
      </c>
      <c r="R80" s="98">
        <v>0</v>
      </c>
      <c r="S80" s="98">
        <v>0</v>
      </c>
      <c r="T80" s="98">
        <v>0</v>
      </c>
      <c r="U80" s="98">
        <v>0</v>
      </c>
      <c r="V80" s="98">
        <v>0</v>
      </c>
      <c r="W80" s="82"/>
      <c r="X80" s="9"/>
    </row>
    <row r="81" spans="1:24" ht="12.75">
      <c r="A81" s="48" t="s">
        <v>107</v>
      </c>
      <c r="B81" s="49" t="s">
        <v>108</v>
      </c>
      <c r="C81" s="97"/>
      <c r="D81" s="98"/>
      <c r="E81" s="98"/>
      <c r="F81" s="98">
        <v>0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  <c r="L81" s="98">
        <v>0</v>
      </c>
      <c r="M81" s="98">
        <v>0</v>
      </c>
      <c r="N81" s="98">
        <v>0</v>
      </c>
      <c r="O81" s="98">
        <v>0</v>
      </c>
      <c r="P81" s="98">
        <v>0</v>
      </c>
      <c r="Q81" s="98">
        <v>0</v>
      </c>
      <c r="R81" s="98">
        <v>0</v>
      </c>
      <c r="S81" s="98">
        <v>0</v>
      </c>
      <c r="T81" s="98">
        <v>0</v>
      </c>
      <c r="U81" s="98">
        <v>0</v>
      </c>
      <c r="V81" s="98">
        <v>0</v>
      </c>
      <c r="W81" s="84"/>
      <c r="X81" s="21"/>
    </row>
    <row r="82" spans="1:24" ht="12.75">
      <c r="A82" s="7"/>
      <c r="B82" s="8"/>
      <c r="C82" s="26"/>
      <c r="D82" s="71"/>
      <c r="E82" s="71"/>
      <c r="F82" s="71"/>
      <c r="G82" s="71"/>
      <c r="H82" s="71"/>
      <c r="I82" s="16"/>
      <c r="J82" s="17"/>
      <c r="K82" s="15"/>
      <c r="L82" s="102"/>
      <c r="M82" s="102"/>
      <c r="N82" s="102"/>
      <c r="O82" s="13"/>
      <c r="P82" s="66"/>
      <c r="Q82" s="66"/>
      <c r="R82" s="66"/>
      <c r="S82" s="66"/>
      <c r="T82" s="66"/>
      <c r="U82" s="66"/>
      <c r="V82" s="66"/>
      <c r="W82" s="23"/>
      <c r="X82" s="23"/>
    </row>
    <row r="83" spans="1:24" ht="15" customHeight="1">
      <c r="A83" s="39" t="s">
        <v>117</v>
      </c>
      <c r="B83" s="40" t="s">
        <v>135</v>
      </c>
      <c r="C83" s="103"/>
      <c r="D83" s="41"/>
      <c r="E83" s="41"/>
      <c r="F83" s="42">
        <f aca="true" t="shared" si="14" ref="F83:N83">SUM(F84:F85)</f>
        <v>0</v>
      </c>
      <c r="G83" s="42">
        <f t="shared" si="14"/>
        <v>0</v>
      </c>
      <c r="H83" s="42">
        <f t="shared" si="14"/>
        <v>0</v>
      </c>
      <c r="I83" s="42">
        <f t="shared" si="14"/>
        <v>0</v>
      </c>
      <c r="J83" s="42">
        <f t="shared" si="14"/>
        <v>0</v>
      </c>
      <c r="K83" s="42">
        <f t="shared" si="14"/>
        <v>0</v>
      </c>
      <c r="L83" s="42">
        <f t="shared" si="14"/>
        <v>0</v>
      </c>
      <c r="M83" s="42">
        <f t="shared" si="14"/>
        <v>0</v>
      </c>
      <c r="N83" s="42">
        <f t="shared" si="14"/>
        <v>0</v>
      </c>
      <c r="O83" s="47">
        <f aca="true" t="shared" si="15" ref="O83:V83">O84-O85</f>
        <v>0</v>
      </c>
      <c r="P83" s="47">
        <f t="shared" si="15"/>
        <v>0</v>
      </c>
      <c r="Q83" s="47">
        <f t="shared" si="15"/>
        <v>0</v>
      </c>
      <c r="R83" s="47">
        <f t="shared" si="15"/>
        <v>0</v>
      </c>
      <c r="S83" s="47">
        <f t="shared" si="15"/>
        <v>0</v>
      </c>
      <c r="T83" s="47">
        <f>T84-T85</f>
        <v>0</v>
      </c>
      <c r="U83" s="47">
        <f t="shared" si="15"/>
        <v>0</v>
      </c>
      <c r="V83" s="47">
        <f t="shared" si="15"/>
        <v>0</v>
      </c>
      <c r="W83" s="82"/>
      <c r="X83" s="9"/>
    </row>
    <row r="84" spans="1:24" ht="12.75">
      <c r="A84" s="48" t="s">
        <v>118</v>
      </c>
      <c r="B84" s="49" t="s">
        <v>116</v>
      </c>
      <c r="C84" s="97"/>
      <c r="D84" s="98"/>
      <c r="E84" s="98"/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53"/>
      <c r="P84" s="57"/>
      <c r="Q84" s="57"/>
      <c r="R84" s="57"/>
      <c r="S84" s="57"/>
      <c r="T84" s="57"/>
      <c r="U84" s="57"/>
      <c r="V84" s="57"/>
      <c r="W84" s="82"/>
      <c r="X84" s="9"/>
    </row>
    <row r="85" spans="1:24" ht="12.75">
      <c r="A85" s="48" t="s">
        <v>119</v>
      </c>
      <c r="B85" s="49" t="s">
        <v>121</v>
      </c>
      <c r="C85" s="97"/>
      <c r="D85" s="98"/>
      <c r="E85" s="98"/>
      <c r="F85" s="99">
        <v>0</v>
      </c>
      <c r="G85" s="99">
        <v>0</v>
      </c>
      <c r="H85" s="99">
        <v>0</v>
      </c>
      <c r="I85" s="50"/>
      <c r="J85" s="51"/>
      <c r="K85" s="52"/>
      <c r="L85" s="100"/>
      <c r="M85" s="100"/>
      <c r="N85" s="100"/>
      <c r="O85" s="53"/>
      <c r="P85" s="57"/>
      <c r="Q85" s="57"/>
      <c r="R85" s="57"/>
      <c r="S85" s="57"/>
      <c r="T85" s="57"/>
      <c r="U85" s="57"/>
      <c r="V85" s="57"/>
      <c r="W85" s="82"/>
      <c r="X85" s="9"/>
    </row>
    <row r="86" spans="1:24" ht="12.75">
      <c r="A86" s="7"/>
      <c r="B86" s="8"/>
      <c r="C86" s="26"/>
      <c r="D86" s="27"/>
      <c r="E86" s="27"/>
      <c r="F86" s="71"/>
      <c r="G86" s="71"/>
      <c r="H86" s="71"/>
      <c r="I86" s="16"/>
      <c r="J86" s="17"/>
      <c r="K86" s="15"/>
      <c r="L86" s="102"/>
      <c r="M86" s="102"/>
      <c r="N86" s="102"/>
      <c r="O86" s="13"/>
      <c r="P86" s="66"/>
      <c r="Q86" s="66"/>
      <c r="R86" s="66"/>
      <c r="S86" s="66"/>
      <c r="T86" s="66"/>
      <c r="U86" s="66"/>
      <c r="V86" s="66"/>
      <c r="W86" s="82"/>
      <c r="X86" s="9"/>
    </row>
    <row r="87" spans="1:24" ht="12.75">
      <c r="A87" s="7" t="s">
        <v>115</v>
      </c>
      <c r="B87" s="10" t="s">
        <v>122</v>
      </c>
      <c r="C87" s="26"/>
      <c r="D87" s="27"/>
      <c r="E87" s="27"/>
      <c r="F87" s="28" t="e">
        <f>F19/F16</f>
        <v>#DIV/0!</v>
      </c>
      <c r="G87" s="28" t="e">
        <f>G19/G16</f>
        <v>#DIV/0!</v>
      </c>
      <c r="H87" s="28">
        <f>H21/H16</f>
        <v>43.01117254174397</v>
      </c>
      <c r="I87" s="28" t="e">
        <f aca="true" t="shared" si="16" ref="I87:V87">I21/I16</f>
        <v>#DIV/0!</v>
      </c>
      <c r="J87" s="28" t="e">
        <f t="shared" si="16"/>
        <v>#DIV/0!</v>
      </c>
      <c r="K87" s="28" t="e">
        <f t="shared" si="16"/>
        <v>#DIV/0!</v>
      </c>
      <c r="L87" s="28" t="e">
        <f t="shared" si="16"/>
        <v>#DIV/0!</v>
      </c>
      <c r="M87" s="28" t="e">
        <f t="shared" si="16"/>
        <v>#DIV/0!</v>
      </c>
      <c r="N87" s="28" t="e">
        <f t="shared" si="16"/>
        <v>#DIV/0!</v>
      </c>
      <c r="O87" s="28" t="e">
        <f t="shared" si="16"/>
        <v>#DIV/0!</v>
      </c>
      <c r="P87" s="28">
        <f t="shared" si="16"/>
        <v>43.01878045763759</v>
      </c>
      <c r="Q87" s="28">
        <f t="shared" si="16"/>
        <v>43.01878045763759</v>
      </c>
      <c r="R87" s="28">
        <f t="shared" si="16"/>
        <v>43.01878045763759</v>
      </c>
      <c r="S87" s="28">
        <f t="shared" si="16"/>
        <v>33.96293506493507</v>
      </c>
      <c r="T87" s="28">
        <f t="shared" si="16"/>
        <v>33.99032673267326</v>
      </c>
      <c r="U87" s="28">
        <f t="shared" si="16"/>
        <v>33.96930612244897</v>
      </c>
      <c r="V87" s="28">
        <f t="shared" si="16"/>
        <v>35.15232405689548</v>
      </c>
      <c r="W87" s="82"/>
      <c r="X87" s="9"/>
    </row>
    <row r="88" spans="1:24" ht="12.75">
      <c r="A88" s="7" t="s">
        <v>123</v>
      </c>
      <c r="B88" s="10" t="s">
        <v>124</v>
      </c>
      <c r="C88" s="26"/>
      <c r="D88" s="27"/>
      <c r="E88" s="27"/>
      <c r="F88" s="28" t="e">
        <f>F87*1.18</f>
        <v>#DIV/0!</v>
      </c>
      <c r="G88" s="28" t="e">
        <f>G87*1.18</f>
        <v>#DIV/0!</v>
      </c>
      <c r="H88" s="28">
        <f>H87</f>
        <v>43.01117254174397</v>
      </c>
      <c r="I88" s="28" t="e">
        <f aca="true" t="shared" si="17" ref="I88:V88">I87</f>
        <v>#DIV/0!</v>
      </c>
      <c r="J88" s="28" t="e">
        <f t="shared" si="17"/>
        <v>#DIV/0!</v>
      </c>
      <c r="K88" s="28" t="e">
        <f t="shared" si="17"/>
        <v>#DIV/0!</v>
      </c>
      <c r="L88" s="28" t="e">
        <f t="shared" si="17"/>
        <v>#DIV/0!</v>
      </c>
      <c r="M88" s="28" t="e">
        <f t="shared" si="17"/>
        <v>#DIV/0!</v>
      </c>
      <c r="N88" s="28" t="e">
        <f t="shared" si="17"/>
        <v>#DIV/0!</v>
      </c>
      <c r="O88" s="28" t="e">
        <f t="shared" si="17"/>
        <v>#DIV/0!</v>
      </c>
      <c r="P88" s="28">
        <f t="shared" si="17"/>
        <v>43.01878045763759</v>
      </c>
      <c r="Q88" s="28">
        <f t="shared" si="17"/>
        <v>43.01878045763759</v>
      </c>
      <c r="R88" s="28">
        <f t="shared" si="17"/>
        <v>43.01878045763759</v>
      </c>
      <c r="S88" s="28">
        <f t="shared" si="17"/>
        <v>33.96293506493507</v>
      </c>
      <c r="T88" s="28">
        <f t="shared" si="17"/>
        <v>33.99032673267326</v>
      </c>
      <c r="U88" s="28">
        <f t="shared" si="17"/>
        <v>33.96930612244897</v>
      </c>
      <c r="V88" s="28">
        <f t="shared" si="17"/>
        <v>35.15232405689548</v>
      </c>
      <c r="W88" s="84"/>
      <c r="X88" s="21"/>
    </row>
    <row r="89" spans="1:24" ht="12.75">
      <c r="A89" s="7" t="s">
        <v>133</v>
      </c>
      <c r="B89" s="10" t="s">
        <v>134</v>
      </c>
      <c r="C89" s="26"/>
      <c r="D89" s="27"/>
      <c r="E89" s="27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>
        <v>100</v>
      </c>
      <c r="V89" s="28">
        <f>V87/U87*U89</f>
        <v>103.4826084765526</v>
      </c>
      <c r="W89" s="83"/>
      <c r="X89" s="6"/>
    </row>
    <row r="90" spans="1:24" ht="12.75">
      <c r="A90" s="108"/>
      <c r="B90" s="108"/>
      <c r="C90" s="108"/>
      <c r="D90" s="108"/>
      <c r="E90" s="108"/>
      <c r="F90" s="108"/>
      <c r="G90" s="108"/>
      <c r="H90" s="108"/>
      <c r="I90" s="108"/>
      <c r="J90" s="109"/>
      <c r="K90" s="108"/>
      <c r="L90" s="108"/>
      <c r="M90" s="108"/>
      <c r="N90" s="108"/>
      <c r="O90" s="109"/>
      <c r="P90" s="108"/>
      <c r="Q90" s="108"/>
      <c r="R90" s="108"/>
      <c r="S90" s="108"/>
      <c r="T90" s="108"/>
      <c r="U90" s="108"/>
      <c r="V90" s="108"/>
      <c r="W90" s="2"/>
      <c r="X90" s="2"/>
    </row>
    <row r="91" spans="1:24" ht="12.75">
      <c r="A91" s="108"/>
      <c r="B91" s="108"/>
      <c r="C91" s="108"/>
      <c r="D91" s="108"/>
      <c r="E91" s="108"/>
      <c r="F91" s="108"/>
      <c r="G91" s="108"/>
      <c r="H91" s="108"/>
      <c r="I91" s="108"/>
      <c r="J91" s="109"/>
      <c r="K91" s="108"/>
      <c r="L91" s="108"/>
      <c r="M91" s="108"/>
      <c r="N91" s="108"/>
      <c r="O91" s="109"/>
      <c r="P91" s="108"/>
      <c r="Q91" s="110" t="s">
        <v>19</v>
      </c>
      <c r="R91" s="108"/>
      <c r="S91" s="108"/>
      <c r="T91" s="108"/>
      <c r="U91" s="108" t="s">
        <v>127</v>
      </c>
      <c r="V91" s="108"/>
      <c r="W91" s="2"/>
      <c r="X91" s="2"/>
    </row>
    <row r="92" spans="1:24" ht="12.75">
      <c r="A92" s="108"/>
      <c r="B92" s="108"/>
      <c r="C92" s="108"/>
      <c r="D92" s="108"/>
      <c r="E92" s="108"/>
      <c r="F92" s="108"/>
      <c r="G92" s="108"/>
      <c r="H92" s="108"/>
      <c r="I92" s="108"/>
      <c r="J92" s="109"/>
      <c r="K92" s="108"/>
      <c r="L92" s="108"/>
      <c r="M92" s="108"/>
      <c r="N92" s="108"/>
      <c r="O92" s="109"/>
      <c r="P92" s="108"/>
      <c r="Q92" s="108"/>
      <c r="R92" s="108"/>
      <c r="S92" s="108"/>
      <c r="T92" s="108"/>
      <c r="U92" s="108"/>
      <c r="V92" s="108"/>
      <c r="W92" s="2"/>
      <c r="X92" s="2"/>
    </row>
    <row r="93" spans="1:24" ht="12.75">
      <c r="A93" s="108"/>
      <c r="B93" s="108"/>
      <c r="C93" s="108"/>
      <c r="D93" s="108"/>
      <c r="E93" s="108"/>
      <c r="F93" s="108"/>
      <c r="G93" s="108"/>
      <c r="H93" s="108"/>
      <c r="I93" s="108"/>
      <c r="J93" s="109"/>
      <c r="K93" s="108"/>
      <c r="L93" s="108"/>
      <c r="M93" s="108"/>
      <c r="N93" s="108"/>
      <c r="O93" s="109"/>
      <c r="P93" s="108"/>
      <c r="Q93" s="108"/>
      <c r="R93" s="108"/>
      <c r="S93" s="108"/>
      <c r="T93" s="108"/>
      <c r="U93" s="108" t="s">
        <v>128</v>
      </c>
      <c r="V93" s="108"/>
      <c r="W93" s="2"/>
      <c r="X93" s="2"/>
    </row>
    <row r="94" spans="1:24" ht="12.75">
      <c r="A94" s="108"/>
      <c r="B94" s="108"/>
      <c r="C94" s="108"/>
      <c r="D94" s="108"/>
      <c r="E94" s="108"/>
      <c r="F94" s="108"/>
      <c r="G94" s="108"/>
      <c r="H94" s="108"/>
      <c r="I94" s="108"/>
      <c r="J94" s="109"/>
      <c r="K94" s="108"/>
      <c r="L94" s="108"/>
      <c r="M94" s="108"/>
      <c r="N94" s="108"/>
      <c r="O94" s="109"/>
      <c r="P94" s="108"/>
      <c r="Q94" s="108"/>
      <c r="R94" s="108"/>
      <c r="S94" s="108"/>
      <c r="T94" s="108"/>
      <c r="U94" s="108"/>
      <c r="V94" s="108"/>
      <c r="W94" s="2"/>
      <c r="X94" s="2"/>
    </row>
    <row r="95" spans="1:24" ht="12.75">
      <c r="A95" s="108"/>
      <c r="B95" s="108"/>
      <c r="C95" s="108"/>
      <c r="D95" s="108"/>
      <c r="E95" s="108"/>
      <c r="F95" s="108"/>
      <c r="G95" s="108"/>
      <c r="H95" s="108"/>
      <c r="I95" s="108"/>
      <c r="J95" s="109"/>
      <c r="K95" s="108"/>
      <c r="L95" s="108"/>
      <c r="M95" s="108"/>
      <c r="N95" s="108"/>
      <c r="O95" s="109"/>
      <c r="P95" s="108"/>
      <c r="Q95" s="108"/>
      <c r="R95" s="108"/>
      <c r="S95" s="108"/>
      <c r="T95" s="108"/>
      <c r="U95" s="108" t="s">
        <v>129</v>
      </c>
      <c r="V95" s="108"/>
      <c r="W95" s="2"/>
      <c r="X95" s="2"/>
    </row>
    <row r="96" spans="10:24" ht="12.75">
      <c r="J96" s="2"/>
      <c r="O96" s="2"/>
      <c r="W96" s="2"/>
      <c r="X96" s="2"/>
    </row>
    <row r="97" spans="10:24" ht="12.75">
      <c r="J97" s="2"/>
      <c r="O97" s="2"/>
      <c r="W97" s="2"/>
      <c r="X97" s="2"/>
    </row>
    <row r="98" spans="10:24" ht="12.75">
      <c r="J98" s="2"/>
      <c r="O98" s="2"/>
      <c r="W98" s="2"/>
      <c r="X98" s="2"/>
    </row>
    <row r="99" spans="10:24" ht="12.75">
      <c r="J99" s="2"/>
      <c r="O99" s="2"/>
      <c r="W99" s="2"/>
      <c r="X99" s="2"/>
    </row>
    <row r="100" spans="10:24" ht="12.75">
      <c r="J100" s="2"/>
      <c r="O100" s="2"/>
      <c r="W100" s="2"/>
      <c r="X100" s="2"/>
    </row>
    <row r="101" spans="10:24" ht="12.75">
      <c r="J101" s="2"/>
      <c r="O101" s="2"/>
      <c r="W101" s="2"/>
      <c r="X101" s="2"/>
    </row>
    <row r="102" spans="10:24" ht="12.75">
      <c r="J102" s="2"/>
      <c r="O102" s="2"/>
      <c r="W102" s="2"/>
      <c r="X102" s="2"/>
    </row>
    <row r="103" spans="10:24" ht="12.75">
      <c r="J103" s="2"/>
      <c r="O103" s="2"/>
      <c r="W103" s="2"/>
      <c r="X103" s="2"/>
    </row>
    <row r="104" spans="10:24" ht="12.75">
      <c r="J104" s="2"/>
      <c r="O104" s="2"/>
      <c r="W104" s="2"/>
      <c r="X104" s="2"/>
    </row>
    <row r="105" spans="10:24" ht="12.75">
      <c r="J105" s="2"/>
      <c r="O105" s="2"/>
      <c r="W105" s="2"/>
      <c r="X105" s="2"/>
    </row>
    <row r="106" spans="10:24" ht="12.75">
      <c r="J106" s="2"/>
      <c r="O106" s="2"/>
      <c r="W106" s="2"/>
      <c r="X106" s="2"/>
    </row>
    <row r="107" spans="10:24" ht="12.75">
      <c r="J107" s="2"/>
      <c r="O107" s="2"/>
      <c r="W107" s="2"/>
      <c r="X107" s="2"/>
    </row>
    <row r="108" spans="10:24" ht="12.75">
      <c r="J108" s="2"/>
      <c r="O108" s="2"/>
      <c r="W108" s="2"/>
      <c r="X108" s="2"/>
    </row>
    <row r="109" spans="10:24" ht="12.75">
      <c r="J109" s="2"/>
      <c r="O109" s="2"/>
      <c r="W109" s="2"/>
      <c r="X109" s="2"/>
    </row>
    <row r="110" spans="10:24" ht="12.75">
      <c r="J110" s="2"/>
      <c r="O110" s="2"/>
      <c r="W110" s="2"/>
      <c r="X110" s="2"/>
    </row>
    <row r="111" spans="10:24" ht="12.75">
      <c r="J111" s="2"/>
      <c r="O111" s="2"/>
      <c r="W111" s="2"/>
      <c r="X111" s="2"/>
    </row>
    <row r="112" spans="10:24" ht="12.75">
      <c r="J112" s="2"/>
      <c r="O112" s="2"/>
      <c r="W112" s="2"/>
      <c r="X112" s="2"/>
    </row>
    <row r="113" spans="10:24" ht="12.75">
      <c r="J113" s="2"/>
      <c r="O113" s="2"/>
      <c r="W113" s="2"/>
      <c r="X113" s="2"/>
    </row>
    <row r="114" spans="10:24" ht="12.75">
      <c r="J114" s="2"/>
      <c r="O114" s="2"/>
      <c r="W114" s="2"/>
      <c r="X114" s="2"/>
    </row>
    <row r="115" spans="10:24" ht="12.75">
      <c r="J115" s="2"/>
      <c r="O115" s="2"/>
      <c r="W115" s="2"/>
      <c r="X115" s="2"/>
    </row>
    <row r="116" spans="10:24" ht="12.75">
      <c r="J116" s="2"/>
      <c r="O116" s="2"/>
      <c r="W116" s="2"/>
      <c r="X116" s="2"/>
    </row>
    <row r="117" spans="10:24" ht="12.75">
      <c r="J117" s="2"/>
      <c r="O117" s="2"/>
      <c r="W117" s="2"/>
      <c r="X117" s="2"/>
    </row>
    <row r="118" spans="10:24" ht="12.75">
      <c r="J118" s="2"/>
      <c r="O118" s="2"/>
      <c r="W118" s="2"/>
      <c r="X118" s="2"/>
    </row>
    <row r="119" spans="10:24" ht="12.75">
      <c r="J119" s="2"/>
      <c r="O119" s="2"/>
      <c r="W119" s="2"/>
      <c r="X119" s="2"/>
    </row>
    <row r="120" spans="10:24" ht="12.75">
      <c r="J120" s="2"/>
      <c r="O120" s="2"/>
      <c r="W120" s="2"/>
      <c r="X120" s="2"/>
    </row>
    <row r="121" spans="10:24" ht="12.75">
      <c r="J121" s="2"/>
      <c r="O121" s="2"/>
      <c r="W121" s="2"/>
      <c r="X121" s="2"/>
    </row>
    <row r="122" spans="10:24" ht="12.75">
      <c r="J122" s="2"/>
      <c r="O122" s="2"/>
      <c r="W122" s="2"/>
      <c r="X122" s="2"/>
    </row>
    <row r="123" spans="10:24" ht="12.75">
      <c r="J123" s="2"/>
      <c r="O123" s="2"/>
      <c r="W123" s="2"/>
      <c r="X123" s="2"/>
    </row>
    <row r="124" spans="10:24" ht="12.75">
      <c r="J124" s="2"/>
      <c r="O124" s="2"/>
      <c r="W124" s="2"/>
      <c r="X124" s="2"/>
    </row>
  </sheetData>
  <sheetProtection/>
  <mergeCells count="21">
    <mergeCell ref="O11:O12"/>
    <mergeCell ref="B10:B12"/>
    <mergeCell ref="W11:W12"/>
    <mergeCell ref="E11:E12"/>
    <mergeCell ref="K11:K12"/>
    <mergeCell ref="V11:V12"/>
    <mergeCell ref="X11:X12"/>
    <mergeCell ref="H11:H12"/>
    <mergeCell ref="I11:I12"/>
    <mergeCell ref="L11:L12"/>
    <mergeCell ref="T11:T12"/>
    <mergeCell ref="D11:D12"/>
    <mergeCell ref="P11:P12"/>
    <mergeCell ref="A5:X8"/>
    <mergeCell ref="Q11:Q12"/>
    <mergeCell ref="R11:R12"/>
    <mergeCell ref="S11:S12"/>
    <mergeCell ref="U11:U12"/>
    <mergeCell ref="J11:J12"/>
    <mergeCell ref="A9:B9"/>
    <mergeCell ref="A10:A12"/>
  </mergeCells>
  <dataValidations count="1">
    <dataValidation type="decimal" operator="greaterThanOrEqual" allowBlank="1" showInputMessage="1" showErrorMessage="1" errorTitle="Ошибка" error="Допускается ввод только неотрицательных значений!" sqref="I65:J65 I42:J43 I40:J40 I50:J51 I75:J76 I82:J82 I47:J47 I85:J86 I67:J67 I70:J70 I73:J73 I58:J58 I33:J33 M13:M15 I23:J23 I28:J28 I17:I20 I25:J25 X13:X15 I30:J30">
      <formula1>0</formula1>
    </dataValidation>
  </dataValidations>
  <printOptions/>
  <pageMargins left="0.7086614173228347" right="0.7086614173228347" top="0.3" bottom="0.24" header="0.17" footer="0.1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teleset</cp:lastModifiedBy>
  <cp:lastPrinted>2013-11-28T09:07:25Z</cp:lastPrinted>
  <dcterms:created xsi:type="dcterms:W3CDTF">2010-04-29T05:57:46Z</dcterms:created>
  <dcterms:modified xsi:type="dcterms:W3CDTF">2014-02-18T07:27:58Z</dcterms:modified>
  <cp:category/>
  <cp:version/>
  <cp:contentType/>
  <cp:contentStatus/>
</cp:coreProperties>
</file>